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7\16.07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3" i="2" l="1"/>
  <c r="AD62" i="2"/>
  <c r="AD61" i="2"/>
  <c r="AD60" i="2"/>
  <c r="AD59" i="2"/>
  <c r="AD58" i="2"/>
  <c r="AD57" i="2"/>
  <c r="AD51" i="2"/>
  <c r="AD50" i="2"/>
  <c r="AD49" i="2"/>
  <c r="AD48" i="2"/>
  <c r="AD47" i="2"/>
  <c r="AD46" i="2"/>
  <c r="AD45" i="2"/>
  <c r="AD44" i="2"/>
  <c r="AD43" i="2"/>
  <c r="AD35" i="2"/>
  <c r="AD30" i="2"/>
  <c r="AD29" i="2"/>
  <c r="AD28" i="2"/>
  <c r="AD26" i="2"/>
  <c r="AD25" i="2"/>
  <c r="AD20" i="2"/>
  <c r="AD19" i="2"/>
  <c r="AD18" i="2"/>
  <c r="AD17" i="2"/>
  <c r="AD10" i="2"/>
  <c r="P11" i="2"/>
  <c r="P10" i="2"/>
  <c r="K11" i="2"/>
  <c r="AD11" i="2" s="1"/>
  <c r="K10" i="2"/>
  <c r="J22" i="2"/>
  <c r="S56" i="2"/>
  <c r="S53" i="2"/>
  <c r="S39" i="2"/>
  <c r="S36" i="2"/>
  <c r="S33" i="2"/>
  <c r="S23" i="2" s="1"/>
  <c r="S31" i="2"/>
  <c r="S15" i="2"/>
  <c r="S7" i="2" l="1"/>
  <c r="S64" i="2" s="1"/>
  <c r="J23" i="2" l="1"/>
  <c r="K24" i="2"/>
  <c r="AD24" i="2" s="1"/>
  <c r="K27" i="2"/>
  <c r="AD27" i="2" s="1"/>
  <c r="J31" i="2"/>
  <c r="K32" i="2"/>
  <c r="J33" i="2"/>
  <c r="K34" i="2"/>
  <c r="AD34" i="2" s="1"/>
  <c r="J36" i="2"/>
  <c r="K37" i="2"/>
  <c r="K38" i="2"/>
  <c r="AD38" i="2" s="1"/>
  <c r="J39" i="2"/>
  <c r="K40" i="2"/>
  <c r="AD40" i="2" s="1"/>
  <c r="K41" i="2"/>
  <c r="AD41" i="2" s="1"/>
  <c r="K42" i="2"/>
  <c r="AD42" i="2" s="1"/>
  <c r="K52" i="2"/>
  <c r="AD52" i="2" s="1"/>
  <c r="J53" i="2"/>
  <c r="K54" i="2"/>
  <c r="AD54" i="2" s="1"/>
  <c r="J55" i="2"/>
  <c r="J56" i="2"/>
  <c r="K57" i="2"/>
  <c r="K58" i="2"/>
  <c r="K59" i="2"/>
  <c r="K60" i="2"/>
  <c r="K62" i="2"/>
  <c r="K63" i="2"/>
  <c r="K31" i="2" l="1"/>
  <c r="K23" i="2" s="1"/>
  <c r="AD32" i="2"/>
  <c r="K33" i="2"/>
  <c r="K36" i="2"/>
  <c r="AD37" i="2"/>
  <c r="K56" i="2"/>
  <c r="K39" i="2"/>
  <c r="K16" i="2"/>
  <c r="AD16" i="2" s="1"/>
  <c r="O56" i="2" l="1"/>
  <c r="O53" i="2"/>
  <c r="O39" i="2"/>
  <c r="O36" i="2"/>
  <c r="O33" i="2"/>
  <c r="O31" i="2"/>
  <c r="O23" i="2" s="1"/>
  <c r="O15" i="2"/>
  <c r="O7" i="2" l="1"/>
  <c r="O64" i="2" s="1"/>
  <c r="U56" i="2"/>
  <c r="AD56" i="2" s="1"/>
  <c r="U53" i="2"/>
  <c r="U39" i="2"/>
  <c r="AD39" i="2" s="1"/>
  <c r="U36" i="2"/>
  <c r="AD36" i="2" s="1"/>
  <c r="U33" i="2"/>
  <c r="U31" i="2"/>
  <c r="AD31" i="2" s="1"/>
  <c r="U15" i="2"/>
  <c r="U23" i="2" l="1"/>
  <c r="AD23" i="2" s="1"/>
  <c r="AD33" i="2"/>
  <c r="U7" i="2"/>
  <c r="AC10" i="2"/>
  <c r="AC11" i="2"/>
  <c r="AC16" i="2"/>
  <c r="AC17" i="2"/>
  <c r="AC18" i="2"/>
  <c r="AC19" i="2"/>
  <c r="AC20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4" i="2"/>
  <c r="AC56" i="2"/>
  <c r="AC57" i="2"/>
  <c r="AC58" i="2"/>
  <c r="AC59" i="2"/>
  <c r="AC60" i="2"/>
  <c r="AC61" i="2"/>
  <c r="AC62" i="2"/>
  <c r="AC63" i="2"/>
  <c r="K22" i="2"/>
  <c r="AD22" i="2" s="1"/>
  <c r="K21" i="2"/>
  <c r="AD21" i="2" s="1"/>
  <c r="K14" i="2"/>
  <c r="AD14" i="2" s="1"/>
  <c r="K13" i="2"/>
  <c r="AD13" i="2" s="1"/>
  <c r="K12" i="2"/>
  <c r="K9" i="2"/>
  <c r="AD9" i="2" s="1"/>
  <c r="K8" i="2"/>
  <c r="AD8" i="2" s="1"/>
  <c r="J15" i="2"/>
  <c r="AC13" i="2" l="1"/>
  <c r="AC12" i="2"/>
  <c r="AD12" i="2"/>
  <c r="U64" i="2"/>
  <c r="AC21" i="2"/>
  <c r="AC9" i="2"/>
  <c r="AC22" i="2"/>
  <c r="AC14" i="2"/>
  <c r="AC8" i="2"/>
  <c r="J7" i="2"/>
  <c r="J64" i="2" s="1"/>
  <c r="K15" i="2"/>
  <c r="AD15" i="2" s="1"/>
  <c r="AC15" i="2" l="1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 l="1"/>
  <c r="AB10" i="2"/>
  <c r="T39" i="2" l="1"/>
  <c r="P13" i="2" l="1"/>
  <c r="AB13" i="2" s="1"/>
  <c r="Y63" i="2" l="1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 l="1"/>
  <c r="AB12" i="2" s="1"/>
  <c r="AA12" i="2" l="1"/>
  <c r="AA13" i="2"/>
  <c r="AA11" i="2"/>
  <c r="AA10" i="2"/>
  <c r="P52" i="2" l="1"/>
  <c r="AB52" i="2" s="1"/>
  <c r="AA52" i="2" l="1"/>
  <c r="N13" i="2"/>
  <c r="N11" i="2"/>
  <c r="N10" i="2"/>
  <c r="P63" i="2" l="1"/>
  <c r="AB63" i="2" s="1"/>
  <c r="AA63" i="2" l="1"/>
  <c r="R36" i="2"/>
  <c r="Z36" i="2" s="1"/>
  <c r="Y36" i="2" l="1"/>
  <c r="P55" i="2"/>
  <c r="K55" i="2" s="1"/>
  <c r="K53" i="2" l="1"/>
  <c r="AD53" i="2" s="1"/>
  <c r="AD55" i="2"/>
  <c r="AB55" i="2"/>
  <c r="AA55" i="2"/>
  <c r="R55" i="2"/>
  <c r="Q55" i="2"/>
  <c r="AC55" i="2" l="1"/>
  <c r="X55" i="2"/>
  <c r="W55" i="2"/>
  <c r="Z55" i="2"/>
  <c r="Y55" i="2"/>
  <c r="N61" i="2"/>
  <c r="AC53" i="2" l="1"/>
  <c r="K7" i="2"/>
  <c r="R53" i="2"/>
  <c r="K64" i="2" l="1"/>
  <c r="AD64" i="2" s="1"/>
  <c r="AD7" i="2"/>
  <c r="AC7" i="2"/>
  <c r="Z53" i="2"/>
  <c r="Y53" i="2"/>
  <c r="P8" i="2"/>
  <c r="AB8" i="2" s="1"/>
  <c r="AC64" i="2" l="1"/>
  <c r="AA8" i="2"/>
  <c r="V55" i="2"/>
  <c r="V54" i="2"/>
  <c r="T53" i="2"/>
  <c r="V10" i="2" l="1"/>
  <c r="P54" i="2"/>
  <c r="AB54" i="2" s="1"/>
  <c r="N54" i="2"/>
  <c r="N53" i="2" s="1"/>
  <c r="M53" i="2"/>
  <c r="L53" i="2"/>
  <c r="Q53" i="2"/>
  <c r="P60" i="2"/>
  <c r="AB60" i="2" s="1"/>
  <c r="P59" i="2"/>
  <c r="AB59" i="2" s="1"/>
  <c r="P58" i="2"/>
  <c r="AB58" i="2" s="1"/>
  <c r="P57" i="2"/>
  <c r="AB57" i="2" s="1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 l="1"/>
  <c r="AA40" i="2"/>
  <c r="X53" i="2"/>
  <c r="W53" i="2"/>
  <c r="AA41" i="2"/>
  <c r="AA35" i="2"/>
  <c r="AA60" i="2"/>
  <c r="AA59" i="2"/>
  <c r="AA58" i="2"/>
  <c r="AA57" i="2"/>
  <c r="AA54" i="2"/>
  <c r="AA42" i="2"/>
  <c r="AA38" i="2"/>
  <c r="AA37" i="2"/>
  <c r="AA34" i="2"/>
  <c r="AA24" i="2"/>
  <c r="AA27" i="2"/>
  <c r="AA22" i="2"/>
  <c r="AA21" i="2"/>
  <c r="AA16" i="2"/>
  <c r="AA14" i="2"/>
  <c r="AA9" i="2"/>
  <c r="P53" i="2"/>
  <c r="AB53" i="2" s="1"/>
  <c r="P56" i="2"/>
  <c r="AB56" i="2" s="1"/>
  <c r="P39" i="2"/>
  <c r="AB39" i="2" s="1"/>
  <c r="P36" i="2"/>
  <c r="AB36" i="2" s="1"/>
  <c r="P33" i="2"/>
  <c r="AB33" i="2" s="1"/>
  <c r="P32" i="2"/>
  <c r="AB32" i="2" s="1"/>
  <c r="P15" i="2"/>
  <c r="AB15" i="2" s="1"/>
  <c r="P31" i="2" l="1"/>
  <c r="AA32" i="2"/>
  <c r="AA39" i="2"/>
  <c r="AA56" i="2"/>
  <c r="AA53" i="2"/>
  <c r="AA36" i="2"/>
  <c r="AA33" i="2"/>
  <c r="AA15" i="2"/>
  <c r="P23" i="2"/>
  <c r="AB23" i="2" s="1"/>
  <c r="AA31" i="2" l="1"/>
  <c r="AB31" i="2"/>
  <c r="AA23" i="2"/>
  <c r="P7" i="2"/>
  <c r="AB7" i="2" s="1"/>
  <c r="AA7" i="2" l="1"/>
  <c r="P64" i="2"/>
  <c r="AB64" i="2" s="1"/>
  <c r="AA64" i="2" l="1"/>
  <c r="V53" i="2" l="1"/>
  <c r="T56" i="2" l="1"/>
  <c r="T33" i="2" l="1"/>
  <c r="R39" i="2" l="1"/>
  <c r="Z39" i="2" s="1"/>
  <c r="Y39" i="2" l="1"/>
  <c r="T36" i="2" l="1"/>
  <c r="R56" i="2" l="1"/>
  <c r="Z56" i="2" s="1"/>
  <c r="R33" i="2"/>
  <c r="R31" i="2"/>
  <c r="R15" i="2"/>
  <c r="Z15" i="2" s="1"/>
  <c r="Z33" i="2" l="1"/>
  <c r="Y33" i="2"/>
  <c r="Y31" i="2"/>
  <c r="Z31" i="2"/>
  <c r="Y56" i="2"/>
  <c r="Y15" i="2"/>
  <c r="R23" i="2"/>
  <c r="Z23" i="2" s="1"/>
  <c r="R7" i="2" l="1"/>
  <c r="Z7" i="2" s="1"/>
  <c r="Y23" i="2"/>
  <c r="V52" i="2"/>
  <c r="R64" i="2" l="1"/>
  <c r="Z64" i="2" s="1"/>
  <c r="Y7" i="2"/>
  <c r="N43" i="2"/>
  <c r="N44" i="2"/>
  <c r="N45" i="2"/>
  <c r="N46" i="2"/>
  <c r="N47" i="2"/>
  <c r="N48" i="2"/>
  <c r="N49" i="2"/>
  <c r="N50" i="2"/>
  <c r="N51" i="2"/>
  <c r="N52" i="2"/>
  <c r="Y64" i="2" l="1"/>
  <c r="T31" i="2"/>
  <c r="T23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V56" i="2"/>
  <c r="V39" i="2"/>
  <c r="V36" i="2"/>
  <c r="T15" i="2"/>
  <c r="T7" i="2" l="1"/>
  <c r="V15" i="2"/>
  <c r="V31" i="2"/>
  <c r="V23" i="2"/>
  <c r="V7" i="2" l="1"/>
  <c r="T64" i="2" l="1"/>
  <c r="V64" i="2" s="1"/>
  <c r="N35" i="2"/>
  <c r="N63" i="2"/>
  <c r="N62" i="2"/>
  <c r="N60" i="2"/>
  <c r="N59" i="2"/>
  <c r="N58" i="2"/>
  <c r="N57" i="2"/>
  <c r="N42" i="2"/>
  <c r="N41" i="2"/>
  <c r="N40" i="2"/>
  <c r="N38" i="2"/>
  <c r="N37" i="2"/>
  <c r="N34" i="2"/>
  <c r="N32" i="2"/>
  <c r="N24" i="2"/>
  <c r="N27" i="2"/>
  <c r="N22" i="2"/>
  <c r="N16" i="2"/>
  <c r="N21" i="2"/>
  <c r="N14" i="2"/>
  <c r="N12" i="2"/>
  <c r="N9" i="2"/>
  <c r="N15" i="2" l="1"/>
  <c r="L15" i="2" l="1"/>
  <c r="L31" i="2"/>
  <c r="L33" i="2"/>
  <c r="L36" i="2"/>
  <c r="L39" i="2"/>
  <c r="L56" i="2"/>
  <c r="L7" i="2" l="1"/>
  <c r="L23" i="2"/>
  <c r="L64" i="2" l="1"/>
  <c r="N56" i="2"/>
  <c r="N39" i="2"/>
  <c r="N36" i="2"/>
  <c r="N33" i="2"/>
  <c r="N31" i="2"/>
  <c r="N23" i="2" l="1"/>
  <c r="N7" i="2" s="1"/>
  <c r="N64" i="2" l="1"/>
  <c r="Q33" i="2" l="1"/>
  <c r="M33" i="2"/>
  <c r="X33" i="2" l="1"/>
  <c r="W33" i="2"/>
  <c r="M56" i="2"/>
  <c r="Q56" i="2"/>
  <c r="X56" i="2" s="1"/>
  <c r="Q39" i="2"/>
  <c r="M39" i="2"/>
  <c r="X39" i="2" l="1"/>
  <c r="W39" i="2"/>
  <c r="W56" i="2"/>
  <c r="Q15" i="2"/>
  <c r="M15" i="2"/>
  <c r="Q31" i="2"/>
  <c r="M31" i="2"/>
  <c r="Q36" i="2"/>
  <c r="M36" i="2"/>
  <c r="X36" i="2" l="1"/>
  <c r="W36" i="2"/>
  <c r="X15" i="2"/>
  <c r="W15" i="2"/>
  <c r="Q23" i="2"/>
  <c r="X31" i="2"/>
  <c r="W31" i="2"/>
  <c r="M23" i="2"/>
  <c r="M7" i="2" s="1"/>
  <c r="X23" i="2" l="1"/>
  <c r="W23" i="2"/>
  <c r="Q7" i="2"/>
  <c r="M64" i="2"/>
  <c r="X7" i="2" l="1"/>
  <c r="W7" i="2"/>
  <c r="Q64" i="2"/>
  <c r="X64" i="2" l="1"/>
  <c r="W64" i="2"/>
</calcChain>
</file>

<file path=xl/sharedStrings.xml><?xml version="1.0" encoding="utf-8"?>
<sst xmlns="http://schemas.openxmlformats.org/spreadsheetml/2006/main" count="136" uniqueCount="89">
  <si>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</si>
  <si>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</si>
  <si>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</si>
  <si>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</si>
  <si>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</si>
  <si>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</si>
  <si>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</si>
  <si>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</si>
  <si>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</si>
  <si>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</si>
  <si>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</si>
  <si>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</si>
  <si>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</si>
  <si>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</si>
  <si>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</si>
  <si>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</si>
  <si>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</si>
  <si>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</si>
  <si>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</si>
  <si>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</si>
  <si>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</si>
  <si>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</si>
  <si>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</si>
  <si>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</si>
  <si>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</si>
  <si>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</si>
  <si>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</si>
  <si>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</si>
  <si>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</si>
  <si>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</si>
  <si>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</si>
  <si>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</si>
  <si>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</si>
  <si>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</si>
  <si>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</si>
  <si>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</si>
  <si>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</si>
  <si>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</si>
  <si>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</si>
  <si>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</si>
  <si>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</si>
  <si>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</si>
  <si>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</si>
  <si>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</si>
  <si>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</si>
  <si>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</si>
  <si>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</si>
  <si>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</si>
  <si>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</si>
  <si>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</si>
  <si>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</si>
  <si>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</si>
  <si>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</si>
  <si>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</si>
  <si>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</si>
  <si>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</si>
  <si>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</si>
  <si>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</si>
  <si>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</si>
  <si>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</si>
  <si>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</si>
  <si>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</si>
  <si>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</si>
  <si>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</si>
  <si>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</si>
  <si>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</si>
  <si>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</si>
  <si>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</si>
  <si>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</si>
  <si>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</si>
  <si>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</si>
  <si>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</si>
  <si>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</si>
  <si>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</si>
  <si>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</si>
  <si>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</si>
  <si>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</si>
  <si>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</si>
  <si>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</si>
  <si>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7 месяцев 2021 года</t>
  </si>
  <si>
    <t>откл.+- от плана за 7 месяцев 2021 года</t>
  </si>
  <si>
    <r>
      <t xml:space="preserve">Исполнение с 01.01.2021 по 15.07.2021        </t>
    </r>
    <r>
      <rPr>
        <b/>
        <sz val="14"/>
        <rFont val="Times New Roman"/>
        <family val="1"/>
        <charset val="204"/>
      </rPr>
      <t xml:space="preserve"> (30,57%)</t>
    </r>
  </si>
  <si>
    <t>с 02.07.2021 по 08.07.2021 (неделя) П</t>
  </si>
  <si>
    <t>с 09.07.2021 по 15.07.2021 (неделя) Т</t>
  </si>
  <si>
    <t xml:space="preserve">Исполнено по 15.07.2019 год </t>
  </si>
  <si>
    <r>
      <t xml:space="preserve">Исполнено по 15.07.2019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</si>
  <si>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Исполнено по 15.07.2020 год</t>
  </si>
  <si>
    <r>
      <t>Исполнено по 15.07.2020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       (34,24%)</t>
    </r>
  </si>
  <si>
    <t>Информация об исполнении бюджета Благодарненского городского округа Ставропольского края по доходам по состоянию на 15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</si>
</sst>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8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46" zoomScaleNormal="68" zoomScaleSheetLayoutView="46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A6" sqref="A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3.1406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40.5703125" style="1" hidden="1" customWidth="1"/>
    <col min="16" max="16" width="21.8554687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3.425781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70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86" t="s">
        <v>88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2"/>
      <c r="AC1" s="2"/>
    </row>
    <row r="2" spans="1:31" s="71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75"/>
      <c r="AC2" s="8"/>
    </row>
    <row r="3" spans="1:31" s="71" customFormat="1" ht="12.75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2"/>
      <c r="W3" s="72"/>
      <c r="X3" s="72"/>
      <c r="Y3" s="72"/>
      <c r="Z3" s="72"/>
      <c r="AA3" s="72"/>
      <c r="AB3" s="72"/>
      <c r="AC3" s="72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8" t="s">
        <v>43</v>
      </c>
      <c r="J4" s="85" t="s">
        <v>84</v>
      </c>
      <c r="K4" s="76" t="s">
        <v>85</v>
      </c>
      <c r="L4" s="80" t="s">
        <v>66</v>
      </c>
      <c r="M4" s="80" t="s">
        <v>67</v>
      </c>
      <c r="N4" s="76" t="s">
        <v>68</v>
      </c>
      <c r="O4" s="87" t="s">
        <v>86</v>
      </c>
      <c r="P4" s="76" t="s">
        <v>87</v>
      </c>
      <c r="Q4" s="83" t="s">
        <v>73</v>
      </c>
      <c r="R4" s="84"/>
      <c r="S4" s="76" t="s">
        <v>71</v>
      </c>
      <c r="T4" s="76"/>
      <c r="U4" s="76" t="s">
        <v>81</v>
      </c>
      <c r="V4" s="81" t="s">
        <v>64</v>
      </c>
      <c r="W4" s="79" t="s">
        <v>69</v>
      </c>
      <c r="X4" s="79"/>
      <c r="Y4" s="76" t="s">
        <v>80</v>
      </c>
      <c r="Z4" s="76"/>
      <c r="AA4" s="76" t="s">
        <v>70</v>
      </c>
      <c r="AB4" s="76"/>
      <c r="AC4" s="76" t="s">
        <v>78</v>
      </c>
      <c r="AD4" s="76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8"/>
      <c r="J5" s="85"/>
      <c r="K5" s="76"/>
      <c r="L5" s="80"/>
      <c r="M5" s="80"/>
      <c r="N5" s="76"/>
      <c r="O5" s="87"/>
      <c r="P5" s="76"/>
      <c r="Q5" s="51" t="s">
        <v>72</v>
      </c>
      <c r="R5" s="67" t="s">
        <v>79</v>
      </c>
      <c r="S5" s="52" t="s">
        <v>82</v>
      </c>
      <c r="T5" s="52" t="s">
        <v>83</v>
      </c>
      <c r="U5" s="76"/>
      <c r="V5" s="82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5" t="s">
        <v>48</v>
      </c>
      <c r="AD5" s="55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6"/>
      <c r="K6" s="56">
        <v>2</v>
      </c>
      <c r="L6" s="25">
        <v>8</v>
      </c>
      <c r="M6" s="22">
        <v>8</v>
      </c>
      <c r="N6" s="24">
        <v>2</v>
      </c>
      <c r="O6" s="22">
        <v>9</v>
      </c>
      <c r="P6" s="22">
        <v>3</v>
      </c>
      <c r="Q6" s="22">
        <v>4</v>
      </c>
      <c r="R6" s="35">
        <v>6</v>
      </c>
      <c r="S6" s="74">
        <v>7</v>
      </c>
      <c r="T6" s="43">
        <v>8</v>
      </c>
      <c r="U6" s="22">
        <v>5</v>
      </c>
      <c r="V6" s="33">
        <v>10</v>
      </c>
      <c r="W6" s="22">
        <v>6</v>
      </c>
      <c r="X6" s="22">
        <v>7</v>
      </c>
      <c r="Y6" s="45">
        <v>13</v>
      </c>
      <c r="Z6" s="45">
        <v>14</v>
      </c>
      <c r="AA6" s="22">
        <v>8</v>
      </c>
      <c r="AB6" s="22">
        <v>9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78" t="s">
        <v>8</v>
      </c>
      <c r="C7" s="78"/>
      <c r="D7" s="78"/>
      <c r="E7" s="78"/>
      <c r="F7" s="78"/>
      <c r="G7" s="78"/>
      <c r="H7" s="78"/>
      <c r="I7" s="78"/>
      <c r="J7" s="17">
        <f t="shared" ref="J7:U7" si="0">J8+J9+J11+J12+J13+J14+J15+J22+J23+J35+J36+J39+J42+J53+J10</f>
        <v>215316771.46999994</v>
      </c>
      <c r="K7" s="17">
        <f t="shared" si="0"/>
        <v>159544940.23696643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345792598.6439749</v>
      </c>
      <c r="O7" s="17">
        <f t="shared" si="0"/>
        <v>147248981.51999998</v>
      </c>
      <c r="P7" s="17">
        <f t="shared" si="0"/>
        <v>142104946.84647092</v>
      </c>
      <c r="Q7" s="17">
        <f t="shared" si="0"/>
        <v>352312492</v>
      </c>
      <c r="R7" s="17">
        <f t="shared" si="0"/>
        <v>176042644.88</v>
      </c>
      <c r="S7" s="17">
        <f t="shared" ref="S7" si="1">S8+S9+S11+S12+S13+S14+S15+S22+S23+S35+S36+S39+S42+S53+S10</f>
        <v>2966036.6099999994</v>
      </c>
      <c r="T7" s="17">
        <f t="shared" si="0"/>
        <v>11800314.109999999</v>
      </c>
      <c r="U7" s="17">
        <f t="shared" si="0"/>
        <v>168461491.76999998</v>
      </c>
      <c r="V7" s="17">
        <f>T7-S7</f>
        <v>8834277.5</v>
      </c>
      <c r="W7" s="17">
        <f>U7-Q7</f>
        <v>-183851000.23000002</v>
      </c>
      <c r="X7" s="17">
        <f>IF(Q7=0,0,U7/Q7*100)</f>
        <v>47.815929209231669</v>
      </c>
      <c r="Y7" s="17">
        <f>U7-R7</f>
        <v>-7581153.1100000143</v>
      </c>
      <c r="Z7" s="17">
        <f>IF(R7=0,0,U7/R7*100)</f>
        <v>95.693570091969633</v>
      </c>
      <c r="AA7" s="17">
        <f>U7-P7</f>
        <v>26356544.923529059</v>
      </c>
      <c r="AB7" s="17">
        <f>IF(P7=0,0,U7/P7*100)</f>
        <v>118.54723956373205</v>
      </c>
      <c r="AC7" s="17">
        <f>U7-K7</f>
        <v>8916551.5330335498</v>
      </c>
      <c r="AD7" s="17">
        <f>IF(K7=0,0,U7/K7*100)</f>
        <v>105.58873977437963</v>
      </c>
    </row>
    <row r="8" spans="1:31" s="15" customFormat="1" ht="42" hidden="1" customHeight="1" x14ac:dyDescent="0.3">
      <c r="A8" s="14"/>
      <c r="B8" s="78" t="s">
        <v>35</v>
      </c>
      <c r="C8" s="78"/>
      <c r="D8" s="78"/>
      <c r="E8" s="78"/>
      <c r="F8" s="78"/>
      <c r="G8" s="78"/>
      <c r="H8" s="78"/>
      <c r="I8" s="78"/>
      <c r="J8" s="19">
        <v>124938503.36</v>
      </c>
      <c r="K8" s="26">
        <f>J8/57.46*100*30.57/100</f>
        <v>66470066.963369295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77474744.879999995</v>
      </c>
      <c r="P8" s="26">
        <f>O8/34.24*100*30.57/100</f>
        <v>69170646.93287383</v>
      </c>
      <c r="Q8" s="17">
        <v>155881000</v>
      </c>
      <c r="R8" s="17">
        <v>78091689</v>
      </c>
      <c r="S8" s="17">
        <v>1532621.41</v>
      </c>
      <c r="T8" s="17">
        <v>6676427.5199999996</v>
      </c>
      <c r="U8" s="17">
        <v>75430627.709999993</v>
      </c>
      <c r="V8" s="17">
        <f t="shared" ref="V8:V64" si="2">T8-S8</f>
        <v>5143806.1099999994</v>
      </c>
      <c r="W8" s="17">
        <f t="shared" ref="W8:W64" si="3">U8-Q8</f>
        <v>-80450372.290000007</v>
      </c>
      <c r="X8" s="17">
        <f t="shared" ref="X8:X64" si="4">IF(Q8=0,0,U8/Q8*100)</f>
        <v>48.389879273291804</v>
      </c>
      <c r="Y8" s="17">
        <f t="shared" ref="Y8:Y64" si="5">U8-R8</f>
        <v>-2661061.2900000066</v>
      </c>
      <c r="Z8" s="17">
        <f t="shared" ref="Z8:Z64" si="6">IF(R8=0,0,U8/R8*100)</f>
        <v>96.592388608728896</v>
      </c>
      <c r="AA8" s="17">
        <f t="shared" ref="AA8:AA64" si="7">U8-P8</f>
        <v>6259980.7771261632</v>
      </c>
      <c r="AB8" s="17">
        <f t="shared" ref="AB8:AB64" si="8">IF(P8=0,0,U8/P8*100)</f>
        <v>109.05005382297655</v>
      </c>
      <c r="AC8" s="17">
        <f t="shared" ref="AC8:AC64" si="9">U8-K8</f>
        <v>8960560.7466306984</v>
      </c>
      <c r="AD8" s="17">
        <f t="shared" ref="AD8:AD64" si="10">IF(K8=0,0,U8/K8*100)</f>
        <v>113.4805953355948</v>
      </c>
    </row>
    <row r="9" spans="1:31" s="15" customFormat="1" ht="84.75" hidden="1" customHeight="1" x14ac:dyDescent="0.3">
      <c r="A9" s="14"/>
      <c r="B9" s="78" t="s">
        <v>34</v>
      </c>
      <c r="C9" s="78"/>
      <c r="D9" s="78"/>
      <c r="E9" s="78"/>
      <c r="F9" s="78"/>
      <c r="G9" s="78"/>
      <c r="H9" s="78"/>
      <c r="I9" s="78"/>
      <c r="J9" s="65">
        <v>10274606.4</v>
      </c>
      <c r="K9" s="65">
        <f>J9</f>
        <v>10274606.4</v>
      </c>
      <c r="L9" s="17">
        <v>18646000</v>
      </c>
      <c r="M9" s="17">
        <v>20275547.789999999</v>
      </c>
      <c r="N9" s="17">
        <f>M9</f>
        <v>20275547.789999999</v>
      </c>
      <c r="O9" s="17">
        <v>9233311.3399999999</v>
      </c>
      <c r="P9" s="17">
        <f>O9</f>
        <v>9233311.3399999999</v>
      </c>
      <c r="Q9" s="17">
        <v>25639600</v>
      </c>
      <c r="R9" s="17">
        <v>14214950</v>
      </c>
      <c r="S9" s="17">
        <v>0</v>
      </c>
      <c r="T9" s="17">
        <v>0</v>
      </c>
      <c r="U9" s="17">
        <v>11831267.609999999</v>
      </c>
      <c r="V9" s="17">
        <f t="shared" si="2"/>
        <v>0</v>
      </c>
      <c r="W9" s="17">
        <f t="shared" si="3"/>
        <v>-13808332.390000001</v>
      </c>
      <c r="X9" s="17">
        <f t="shared" si="4"/>
        <v>46.14450931371784</v>
      </c>
      <c r="Y9" s="17">
        <f t="shared" si="5"/>
        <v>-2383682.3900000006</v>
      </c>
      <c r="Z9" s="17">
        <f t="shared" si="6"/>
        <v>83.231158815191037</v>
      </c>
      <c r="AA9" s="17">
        <f t="shared" si="7"/>
        <v>2597956.2699999996</v>
      </c>
      <c r="AB9" s="17">
        <f t="shared" si="8"/>
        <v>128.13677752579716</v>
      </c>
      <c r="AC9" s="17">
        <f t="shared" si="9"/>
        <v>1556661.209999999</v>
      </c>
      <c r="AD9" s="17">
        <f t="shared" si="10"/>
        <v>115.15056781153193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26">
        <f>R10/139*128</f>
        <v>4426375.3669064753</v>
      </c>
      <c r="L10" s="17">
        <v>0</v>
      </c>
      <c r="M10" s="17">
        <v>0</v>
      </c>
      <c r="N10" s="26">
        <f>Q10</f>
        <v>6893000</v>
      </c>
      <c r="O10" s="17">
        <v>0</v>
      </c>
      <c r="P10" s="26">
        <f>R10/139*128</f>
        <v>4426375.3669064753</v>
      </c>
      <c r="Q10" s="17">
        <v>6893000</v>
      </c>
      <c r="R10" s="17">
        <v>4806767</v>
      </c>
      <c r="S10" s="17">
        <v>116030.05</v>
      </c>
      <c r="T10" s="17">
        <v>505587.16</v>
      </c>
      <c r="U10" s="17">
        <v>4978480.49</v>
      </c>
      <c r="V10" s="17">
        <f t="shared" si="2"/>
        <v>389557.11</v>
      </c>
      <c r="W10" s="17">
        <f t="shared" si="3"/>
        <v>-1914519.5099999998</v>
      </c>
      <c r="X10" s="17">
        <f t="shared" si="4"/>
        <v>72.225163063977945</v>
      </c>
      <c r="Y10" s="17">
        <f t="shared" si="5"/>
        <v>171713.49000000022</v>
      </c>
      <c r="Z10" s="17">
        <f t="shared" si="6"/>
        <v>103.57232813656248</v>
      </c>
      <c r="AA10" s="17">
        <f t="shared" si="7"/>
        <v>552105.12309352495</v>
      </c>
      <c r="AB10" s="17">
        <f t="shared" si="8"/>
        <v>112.47307508579831</v>
      </c>
      <c r="AC10" s="17">
        <f t="shared" si="9"/>
        <v>552105.12309352495</v>
      </c>
      <c r="AD10" s="17">
        <f t="shared" si="10"/>
        <v>112.47307508579831</v>
      </c>
    </row>
    <row r="11" spans="1:31" s="15" customFormat="1" ht="57.75" hidden="1" customHeight="1" x14ac:dyDescent="0.3">
      <c r="A11" s="14"/>
      <c r="B11" s="78" t="s">
        <v>33</v>
      </c>
      <c r="C11" s="78"/>
      <c r="D11" s="78"/>
      <c r="E11" s="78"/>
      <c r="F11" s="78"/>
      <c r="G11" s="78"/>
      <c r="H11" s="78"/>
      <c r="I11" s="78"/>
      <c r="J11" s="19">
        <v>6328162.9400000004</v>
      </c>
      <c r="K11" s="26">
        <f>R11/139*128</f>
        <v>2431079.1366906473</v>
      </c>
      <c r="L11" s="17">
        <v>11347097.18</v>
      </c>
      <c r="M11" s="17">
        <v>11880184.26</v>
      </c>
      <c r="N11" s="26">
        <f>Q11</f>
        <v>3200000</v>
      </c>
      <c r="O11" s="17">
        <v>5906344.8700000001</v>
      </c>
      <c r="P11" s="26">
        <f>R11/139*128</f>
        <v>2431079.1366906473</v>
      </c>
      <c r="Q11" s="17">
        <v>3200000</v>
      </c>
      <c r="R11" s="17">
        <v>2640000</v>
      </c>
      <c r="S11" s="17">
        <v>2212.5</v>
      </c>
      <c r="T11" s="17">
        <v>10946.43</v>
      </c>
      <c r="U11" s="17">
        <v>2669323.5499999998</v>
      </c>
      <c r="V11" s="17">
        <f t="shared" si="2"/>
        <v>8733.93</v>
      </c>
      <c r="W11" s="17">
        <f t="shared" si="3"/>
        <v>-530676.45000000019</v>
      </c>
      <c r="X11" s="17">
        <f t="shared" si="4"/>
        <v>83.416360937499988</v>
      </c>
      <c r="Y11" s="17">
        <f t="shared" si="5"/>
        <v>29323.549999999814</v>
      </c>
      <c r="Z11" s="17">
        <f t="shared" si="6"/>
        <v>101.11074053030302</v>
      </c>
      <c r="AA11" s="17">
        <f t="shared" si="7"/>
        <v>238244.41330935247</v>
      </c>
      <c r="AB11" s="17">
        <f t="shared" si="8"/>
        <v>109.79994479462593</v>
      </c>
      <c r="AC11" s="17">
        <f t="shared" si="9"/>
        <v>238244.41330935247</v>
      </c>
      <c r="AD11" s="17">
        <f t="shared" si="10"/>
        <v>109.79994479462593</v>
      </c>
    </row>
    <row r="12" spans="1:31" s="15" customFormat="1" ht="37.5" hidden="1" customHeight="1" x14ac:dyDescent="0.3">
      <c r="A12" s="14"/>
      <c r="B12" s="78" t="s">
        <v>32</v>
      </c>
      <c r="C12" s="78"/>
      <c r="D12" s="78"/>
      <c r="E12" s="78"/>
      <c r="F12" s="78"/>
      <c r="G12" s="78"/>
      <c r="H12" s="78"/>
      <c r="I12" s="78"/>
      <c r="J12" s="65">
        <v>12263581.67</v>
      </c>
      <c r="K12" s="65">
        <f>J12</f>
        <v>12263581.67</v>
      </c>
      <c r="L12" s="17">
        <v>10983507.07</v>
      </c>
      <c r="M12" s="17">
        <v>11042346.74</v>
      </c>
      <c r="N12" s="17">
        <f>M12</f>
        <v>11042346.74</v>
      </c>
      <c r="O12" s="17">
        <v>3780989.49</v>
      </c>
      <c r="P12" s="17">
        <f>O12</f>
        <v>3780989.49</v>
      </c>
      <c r="Q12" s="17">
        <v>7502000</v>
      </c>
      <c r="R12" s="17">
        <v>7369065</v>
      </c>
      <c r="S12" s="17">
        <v>21201.52</v>
      </c>
      <c r="T12" s="17">
        <v>0</v>
      </c>
      <c r="U12" s="17">
        <v>7350852.5</v>
      </c>
      <c r="V12" s="17">
        <f t="shared" si="2"/>
        <v>-21201.52</v>
      </c>
      <c r="W12" s="17">
        <f t="shared" si="3"/>
        <v>-151147.5</v>
      </c>
      <c r="X12" s="17">
        <f t="shared" si="4"/>
        <v>97.985237270061319</v>
      </c>
      <c r="Y12" s="17">
        <f t="shared" si="5"/>
        <v>-18212.5</v>
      </c>
      <c r="Z12" s="17">
        <f t="shared" si="6"/>
        <v>99.752851956116544</v>
      </c>
      <c r="AA12" s="17">
        <f t="shared" si="7"/>
        <v>3569863.01</v>
      </c>
      <c r="AB12" s="17">
        <f t="shared" si="8"/>
        <v>194.41610508152985</v>
      </c>
      <c r="AC12" s="17">
        <f t="shared" si="9"/>
        <v>-4912729.17</v>
      </c>
      <c r="AD12" s="17">
        <f t="shared" si="10"/>
        <v>59.940502683503553</v>
      </c>
    </row>
    <row r="13" spans="1:31" s="15" customFormat="1" ht="57.75" hidden="1" customHeight="1" x14ac:dyDescent="0.3">
      <c r="A13" s="14"/>
      <c r="B13" s="78" t="s">
        <v>31</v>
      </c>
      <c r="C13" s="78"/>
      <c r="D13" s="78"/>
      <c r="E13" s="78"/>
      <c r="F13" s="78"/>
      <c r="G13" s="78"/>
      <c r="H13" s="78"/>
      <c r="I13" s="78"/>
      <c r="J13" s="19">
        <v>141634.70000000001</v>
      </c>
      <c r="K13" s="26">
        <f>Q13</f>
        <v>407460</v>
      </c>
      <c r="L13" s="17">
        <v>180406</v>
      </c>
      <c r="M13" s="17">
        <v>199821.72</v>
      </c>
      <c r="N13" s="26">
        <f>Q13</f>
        <v>407460</v>
      </c>
      <c r="O13" s="17">
        <v>140254.35999999999</v>
      </c>
      <c r="P13" s="26">
        <f>R13</f>
        <v>407460</v>
      </c>
      <c r="Q13" s="17">
        <v>407460</v>
      </c>
      <c r="R13" s="17">
        <v>407460</v>
      </c>
      <c r="S13" s="17">
        <v>67441.48</v>
      </c>
      <c r="T13" s="17">
        <v>194599.48</v>
      </c>
      <c r="U13" s="17">
        <v>2972717.48</v>
      </c>
      <c r="V13" s="17">
        <f t="shared" si="2"/>
        <v>127158.00000000001</v>
      </c>
      <c r="W13" s="17">
        <f t="shared" si="3"/>
        <v>2565257.48</v>
      </c>
      <c r="X13" s="17">
        <f t="shared" si="4"/>
        <v>729.57283659745735</v>
      </c>
      <c r="Y13" s="17">
        <f t="shared" si="5"/>
        <v>2565257.48</v>
      </c>
      <c r="Z13" s="17">
        <f t="shared" si="6"/>
        <v>729.57283659745735</v>
      </c>
      <c r="AA13" s="17">
        <f t="shared" si="7"/>
        <v>2565257.48</v>
      </c>
      <c r="AB13" s="17">
        <f t="shared" si="8"/>
        <v>729.57283659745735</v>
      </c>
      <c r="AC13" s="17">
        <f t="shared" si="9"/>
        <v>2565257.48</v>
      </c>
      <c r="AD13" s="17">
        <f t="shared" si="10"/>
        <v>729.57283659745735</v>
      </c>
    </row>
    <row r="14" spans="1:31" s="15" customFormat="1" ht="37.5" hidden="1" customHeight="1" x14ac:dyDescent="0.3">
      <c r="A14" s="14"/>
      <c r="B14" s="78" t="s">
        <v>30</v>
      </c>
      <c r="C14" s="78"/>
      <c r="D14" s="78"/>
      <c r="E14" s="78"/>
      <c r="F14" s="78"/>
      <c r="G14" s="78"/>
      <c r="H14" s="78"/>
      <c r="I14" s="78"/>
      <c r="J14" s="65">
        <v>1088474.7</v>
      </c>
      <c r="K14" s="65">
        <f>J14</f>
        <v>1088474.7</v>
      </c>
      <c r="L14" s="17">
        <v>11715305.130000001</v>
      </c>
      <c r="M14" s="17">
        <v>12135551.99</v>
      </c>
      <c r="N14" s="17">
        <f>M14</f>
        <v>12135551.99</v>
      </c>
      <c r="O14" s="17">
        <v>1210932.8799999999</v>
      </c>
      <c r="P14" s="17">
        <f t="shared" ref="P14" si="11">O14</f>
        <v>1210932.8799999999</v>
      </c>
      <c r="Q14" s="17">
        <v>11117000</v>
      </c>
      <c r="R14" s="17">
        <v>1436365</v>
      </c>
      <c r="S14" s="17">
        <v>97928.92</v>
      </c>
      <c r="T14" s="17">
        <v>21317.93</v>
      </c>
      <c r="U14" s="17">
        <v>1529976.03</v>
      </c>
      <c r="V14" s="17">
        <f t="shared" si="2"/>
        <v>-76610.989999999991</v>
      </c>
      <c r="W14" s="17">
        <f t="shared" si="3"/>
        <v>-9587023.9700000007</v>
      </c>
      <c r="X14" s="17">
        <f t="shared" si="4"/>
        <v>13.762490150220383</v>
      </c>
      <c r="Y14" s="17">
        <f t="shared" si="5"/>
        <v>93611.030000000028</v>
      </c>
      <c r="Z14" s="17">
        <f t="shared" si="6"/>
        <v>106.51721742036322</v>
      </c>
      <c r="AA14" s="17">
        <f t="shared" si="7"/>
        <v>319043.15000000014</v>
      </c>
      <c r="AB14" s="17">
        <f t="shared" si="8"/>
        <v>126.34688968062378</v>
      </c>
      <c r="AC14" s="17">
        <f t="shared" si="9"/>
        <v>441501.33000000007</v>
      </c>
      <c r="AD14" s="17">
        <f t="shared" si="10"/>
        <v>140.56146918251753</v>
      </c>
    </row>
    <row r="15" spans="1:31" s="15" customFormat="1" ht="18.75" hidden="1" x14ac:dyDescent="0.3">
      <c r="A15" s="14"/>
      <c r="B15" s="78" t="s">
        <v>25</v>
      </c>
      <c r="C15" s="78"/>
      <c r="D15" s="78"/>
      <c r="E15" s="78"/>
      <c r="F15" s="78"/>
      <c r="G15" s="78"/>
      <c r="H15" s="78"/>
      <c r="I15" s="78"/>
      <c r="J15" s="17">
        <f t="shared" ref="J15:P15" si="12">J16+J21</f>
        <v>14251007.48</v>
      </c>
      <c r="K15" s="17">
        <f t="shared" si="12"/>
        <v>14251007.48</v>
      </c>
      <c r="L15" s="17">
        <f t="shared" si="12"/>
        <v>56816411.920000002</v>
      </c>
      <c r="M15" s="17">
        <f t="shared" si="12"/>
        <v>59077329.089999996</v>
      </c>
      <c r="N15" s="17">
        <f t="shared" si="12"/>
        <v>59077329.089999996</v>
      </c>
      <c r="O15" s="17">
        <f>O16+O21</f>
        <v>14485985.379999999</v>
      </c>
      <c r="P15" s="17">
        <f t="shared" si="12"/>
        <v>14485985.379999999</v>
      </c>
      <c r="Q15" s="17">
        <f t="shared" ref="Q15:U15" si="13">Q16+Q21</f>
        <v>57080420</v>
      </c>
      <c r="R15" s="17">
        <f t="shared" si="13"/>
        <v>17431100</v>
      </c>
      <c r="S15" s="17">
        <f t="shared" ref="S15" si="14">S16+S21</f>
        <v>272291.84999999998</v>
      </c>
      <c r="T15" s="17">
        <f t="shared" si="13"/>
        <v>313964.79999999999</v>
      </c>
      <c r="U15" s="17">
        <f t="shared" si="13"/>
        <v>17067341.039999999</v>
      </c>
      <c r="V15" s="17">
        <f t="shared" si="2"/>
        <v>41672.950000000012</v>
      </c>
      <c r="W15" s="17">
        <f t="shared" si="3"/>
        <v>-40013078.960000001</v>
      </c>
      <c r="X15" s="17">
        <f t="shared" si="4"/>
        <v>29.900517620578121</v>
      </c>
      <c r="Y15" s="17">
        <f t="shared" si="5"/>
        <v>-363758.96000000089</v>
      </c>
      <c r="Z15" s="17">
        <f t="shared" si="6"/>
        <v>97.91316118890947</v>
      </c>
      <c r="AA15" s="17">
        <f t="shared" si="7"/>
        <v>2581355.66</v>
      </c>
      <c r="AB15" s="17">
        <f t="shared" si="8"/>
        <v>117.81967599914836</v>
      </c>
      <c r="AC15" s="17">
        <f t="shared" si="9"/>
        <v>2816333.5599999987</v>
      </c>
      <c r="AD15" s="17">
        <f t="shared" si="10"/>
        <v>119.76234707582934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8">
        <v>9882953.4800000004</v>
      </c>
      <c r="K16" s="58">
        <f>J16</f>
        <v>9882953.4800000004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10715682.609999999</v>
      </c>
      <c r="P16" s="18">
        <f>O16</f>
        <v>10715682.609999999</v>
      </c>
      <c r="Q16" s="18">
        <v>18390732</v>
      </c>
      <c r="R16" s="18">
        <v>13259017</v>
      </c>
      <c r="S16" s="18">
        <v>129400.58</v>
      </c>
      <c r="T16" s="18">
        <v>263442.03999999998</v>
      </c>
      <c r="U16" s="18">
        <v>13076037.01</v>
      </c>
      <c r="V16" s="18">
        <f t="shared" si="2"/>
        <v>134041.45999999996</v>
      </c>
      <c r="W16" s="18">
        <f t="shared" si="3"/>
        <v>-5314694.99</v>
      </c>
      <c r="X16" s="17">
        <f t="shared" si="4"/>
        <v>71.101231913987988</v>
      </c>
      <c r="Y16" s="18">
        <f t="shared" si="5"/>
        <v>-182979.99000000022</v>
      </c>
      <c r="Z16" s="17">
        <f t="shared" si="6"/>
        <v>98.619958100966315</v>
      </c>
      <c r="AA16" s="18">
        <f t="shared" si="7"/>
        <v>2360354.4000000004</v>
      </c>
      <c r="AB16" s="17">
        <f t="shared" si="8"/>
        <v>122.0271025739162</v>
      </c>
      <c r="AC16" s="17">
        <f t="shared" si="9"/>
        <v>3193083.5299999993</v>
      </c>
      <c r="AD16" s="17">
        <f t="shared" si="10"/>
        <v>132.30900091214431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8"/>
      <c r="K17" s="58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>
        <f t="shared" si="10"/>
        <v>0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8"/>
      <c r="K18" s="58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>
        <f t="shared" si="10"/>
        <v>0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8"/>
      <c r="K19" s="58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>
        <f t="shared" si="10"/>
        <v>0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8"/>
      <c r="K20" s="58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>
        <f t="shared" si="10"/>
        <v>0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8">
        <v>4368054</v>
      </c>
      <c r="K21" s="58">
        <f>J21</f>
        <v>4368054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3770302.77</v>
      </c>
      <c r="P21" s="18">
        <f>O21</f>
        <v>3770302.77</v>
      </c>
      <c r="Q21" s="18">
        <v>38689688</v>
      </c>
      <c r="R21" s="18">
        <v>4172083</v>
      </c>
      <c r="S21" s="18">
        <v>142891.26999999999</v>
      </c>
      <c r="T21" s="18">
        <v>50522.76</v>
      </c>
      <c r="U21" s="18">
        <v>3991304.03</v>
      </c>
      <c r="V21" s="18">
        <f t="shared" si="2"/>
        <v>-92368.50999999998</v>
      </c>
      <c r="W21" s="18">
        <f t="shared" si="3"/>
        <v>-34698383.969999999</v>
      </c>
      <c r="X21" s="17">
        <f t="shared" si="4"/>
        <v>10.316195958985247</v>
      </c>
      <c r="Y21" s="18">
        <f t="shared" si="5"/>
        <v>-180778.9700000002</v>
      </c>
      <c r="Z21" s="17">
        <f t="shared" si="6"/>
        <v>95.666937354793745</v>
      </c>
      <c r="AA21" s="18">
        <f t="shared" si="7"/>
        <v>221001.25999999978</v>
      </c>
      <c r="AB21" s="17">
        <f t="shared" si="8"/>
        <v>105.86163163760982</v>
      </c>
      <c r="AC21" s="17">
        <f t="shared" si="9"/>
        <v>-376749.9700000002</v>
      </c>
      <c r="AD21" s="17">
        <f t="shared" si="10"/>
        <v>91.374878378335069</v>
      </c>
    </row>
    <row r="22" spans="1:30" s="15" customFormat="1" ht="44.25" hidden="1" customHeight="1" x14ac:dyDescent="0.3">
      <c r="A22" s="14"/>
      <c r="B22" s="78" t="s">
        <v>24</v>
      </c>
      <c r="C22" s="78"/>
      <c r="D22" s="78"/>
      <c r="E22" s="78"/>
      <c r="F22" s="78"/>
      <c r="G22" s="78"/>
      <c r="H22" s="78"/>
      <c r="I22" s="78"/>
      <c r="J22" s="65">
        <f>3237367.26+37.68</f>
        <v>3237404.94</v>
      </c>
      <c r="K22" s="65">
        <f>J22</f>
        <v>3237404.94</v>
      </c>
      <c r="L22" s="17">
        <v>6867000</v>
      </c>
      <c r="M22" s="17">
        <v>7183566.0899999999</v>
      </c>
      <c r="N22" s="17">
        <f>M22</f>
        <v>7183566.0899999999</v>
      </c>
      <c r="O22" s="17">
        <v>3395567.95</v>
      </c>
      <c r="P22" s="17">
        <f>O22</f>
        <v>3395567.95</v>
      </c>
      <c r="Q22" s="17">
        <v>5939000</v>
      </c>
      <c r="R22" s="17">
        <v>3676322</v>
      </c>
      <c r="S22" s="17">
        <v>193277.27</v>
      </c>
      <c r="T22" s="17">
        <v>117882.46</v>
      </c>
      <c r="U22" s="17">
        <v>3639990.12</v>
      </c>
      <c r="V22" s="17">
        <f t="shared" si="2"/>
        <v>-75394.809999999983</v>
      </c>
      <c r="W22" s="17">
        <f t="shared" si="3"/>
        <v>-2299009.88</v>
      </c>
      <c r="X22" s="17">
        <f t="shared" si="4"/>
        <v>61.289613066172755</v>
      </c>
      <c r="Y22" s="17">
        <f t="shared" si="5"/>
        <v>-36331.879999999888</v>
      </c>
      <c r="Z22" s="17">
        <f t="shared" si="6"/>
        <v>99.01173292219778</v>
      </c>
      <c r="AA22" s="17">
        <f t="shared" si="7"/>
        <v>244422.16999999993</v>
      </c>
      <c r="AB22" s="17">
        <f t="shared" si="8"/>
        <v>107.19827061626023</v>
      </c>
      <c r="AC22" s="17">
        <f t="shared" si="9"/>
        <v>402585.18000000017</v>
      </c>
      <c r="AD22" s="17">
        <f t="shared" si="10"/>
        <v>112.43542860597478</v>
      </c>
    </row>
    <row r="23" spans="1:30" s="15" customFormat="1" ht="124.5" hidden="1" customHeight="1" x14ac:dyDescent="0.3">
      <c r="A23" s="14"/>
      <c r="B23" s="78" t="s">
        <v>18</v>
      </c>
      <c r="C23" s="78"/>
      <c r="D23" s="78"/>
      <c r="E23" s="78"/>
      <c r="F23" s="78"/>
      <c r="G23" s="78"/>
      <c r="H23" s="78"/>
      <c r="I23" s="78"/>
      <c r="J23" s="57">
        <f>J24+J27+J31+J33</f>
        <v>20383394.190000001</v>
      </c>
      <c r="K23" s="57">
        <f>K24+K27+K31+K33</f>
        <v>20383394.190000001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5">O24+O27+O31+O33</f>
        <v>14621815.030000001</v>
      </c>
      <c r="P23" s="17">
        <f>P24+P27+P31+P33</f>
        <v>14621815.030000001</v>
      </c>
      <c r="Q23" s="17">
        <f t="shared" ref="Q23:S23" si="16">Q24+Q27+Q31+Q33</f>
        <v>42043990</v>
      </c>
      <c r="R23" s="17">
        <f t="shared" si="16"/>
        <v>26478829.879999999</v>
      </c>
      <c r="S23" s="17">
        <f t="shared" si="16"/>
        <v>524675.30000000005</v>
      </c>
      <c r="T23" s="17">
        <f t="shared" ref="T23:U23" si="17">T24+T27+T31+T33</f>
        <v>3372814.4</v>
      </c>
      <c r="U23" s="17">
        <f t="shared" si="17"/>
        <v>22276574.68</v>
      </c>
      <c r="V23" s="17">
        <f t="shared" si="2"/>
        <v>2848139.0999999996</v>
      </c>
      <c r="W23" s="17">
        <f t="shared" si="3"/>
        <v>-19767415.32</v>
      </c>
      <c r="X23" s="17">
        <f t="shared" si="4"/>
        <v>52.98396912376775</v>
      </c>
      <c r="Y23" s="17">
        <f t="shared" si="5"/>
        <v>-4202255.1999999993</v>
      </c>
      <c r="Z23" s="17">
        <f t="shared" si="6"/>
        <v>84.129754905921857</v>
      </c>
      <c r="AA23" s="17">
        <f t="shared" si="7"/>
        <v>7654759.6499999985</v>
      </c>
      <c r="AB23" s="17">
        <f t="shared" si="8"/>
        <v>152.35163783904056</v>
      </c>
      <c r="AC23" s="17">
        <f t="shared" si="9"/>
        <v>1893180.4899999984</v>
      </c>
      <c r="AD23" s="17">
        <f t="shared" si="10"/>
        <v>109.28785693075977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8">
        <v>19518188.809999999</v>
      </c>
      <c r="K24" s="58">
        <f>J24</f>
        <v>19518188.809999999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14170788.960000001</v>
      </c>
      <c r="P24" s="18">
        <f>O24</f>
        <v>14170788.960000001</v>
      </c>
      <c r="Q24" s="36">
        <v>41197224.380000003</v>
      </c>
      <c r="R24" s="36">
        <v>25771855.449999999</v>
      </c>
      <c r="S24" s="18">
        <v>483370.48</v>
      </c>
      <c r="T24" s="18">
        <v>3320068.33</v>
      </c>
      <c r="U24" s="18">
        <v>21323225.640000001</v>
      </c>
      <c r="V24" s="18">
        <f t="shared" si="2"/>
        <v>2836697.85</v>
      </c>
      <c r="W24" s="18">
        <f t="shared" si="3"/>
        <v>-19873998.740000002</v>
      </c>
      <c r="X24" s="17">
        <f t="shared" si="4"/>
        <v>51.758889005036416</v>
      </c>
      <c r="Y24" s="18">
        <f t="shared" si="5"/>
        <v>-4448629.8099999987</v>
      </c>
      <c r="Z24" s="17">
        <f t="shared" si="6"/>
        <v>82.738418587552658</v>
      </c>
      <c r="AA24" s="18">
        <f t="shared" si="7"/>
        <v>7152436.6799999997</v>
      </c>
      <c r="AB24" s="17">
        <f t="shared" si="8"/>
        <v>150.47310139321982</v>
      </c>
      <c r="AC24" s="17">
        <f t="shared" si="9"/>
        <v>1805036.8300000019</v>
      </c>
      <c r="AD24" s="17">
        <f t="shared" si="10"/>
        <v>109.24797299365811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8"/>
      <c r="K25" s="58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>
        <f t="shared" si="10"/>
        <v>0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8"/>
      <c r="K26" s="58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>
        <f t="shared" si="10"/>
        <v>0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8">
        <v>802724.03</v>
      </c>
      <c r="K27" s="58">
        <f>J27</f>
        <v>802724.03</v>
      </c>
      <c r="L27" s="18">
        <v>473054.6</v>
      </c>
      <c r="M27" s="18">
        <v>939401.44</v>
      </c>
      <c r="N27" s="18">
        <f>M27</f>
        <v>939401.44</v>
      </c>
      <c r="O27" s="18">
        <v>408459.46</v>
      </c>
      <c r="P27" s="18">
        <f>O27</f>
        <v>408459.46</v>
      </c>
      <c r="Q27" s="18">
        <v>811765.62</v>
      </c>
      <c r="R27" s="18">
        <v>671974.43</v>
      </c>
      <c r="S27" s="18">
        <v>35998.32</v>
      </c>
      <c r="T27" s="18">
        <v>52746.07</v>
      </c>
      <c r="U27" s="18">
        <v>774654.7</v>
      </c>
      <c r="V27" s="18">
        <f t="shared" si="2"/>
        <v>16747.75</v>
      </c>
      <c r="W27" s="18">
        <f t="shared" si="3"/>
        <v>-37110.920000000042</v>
      </c>
      <c r="X27" s="17">
        <f t="shared" si="4"/>
        <v>95.428370075589058</v>
      </c>
      <c r="Y27" s="18">
        <f t="shared" si="5"/>
        <v>102680.2699999999</v>
      </c>
      <c r="Z27" s="17">
        <f t="shared" si="6"/>
        <v>115.28038351102138</v>
      </c>
      <c r="AA27" s="18">
        <f t="shared" si="7"/>
        <v>366195.23999999993</v>
      </c>
      <c r="AB27" s="17">
        <f t="shared" si="8"/>
        <v>189.65277484331</v>
      </c>
      <c r="AC27" s="17">
        <f t="shared" si="9"/>
        <v>-28069.330000000075</v>
      </c>
      <c r="AD27" s="17">
        <f t="shared" si="10"/>
        <v>96.503240347744409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8"/>
      <c r="K28" s="68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>
        <f t="shared" si="10"/>
        <v>0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8"/>
      <c r="K29" s="68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8"/>
      <c r="K30" s="68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>
        <f t="shared" si="10"/>
        <v>0</v>
      </c>
    </row>
    <row r="31" spans="1:30" s="15" customFormat="1" ht="63" hidden="1" customHeight="1" x14ac:dyDescent="0.3">
      <c r="A31" s="14"/>
      <c r="B31" s="78" t="s">
        <v>17</v>
      </c>
      <c r="C31" s="78"/>
      <c r="D31" s="78"/>
      <c r="E31" s="78"/>
      <c r="F31" s="78"/>
      <c r="G31" s="78"/>
      <c r="H31" s="78"/>
      <c r="I31" s="78"/>
      <c r="J31" s="57">
        <f>J32</f>
        <v>52500</v>
      </c>
      <c r="K31" s="57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18">O32</f>
        <v>13500</v>
      </c>
      <c r="P31" s="17">
        <f>P32</f>
        <v>13500</v>
      </c>
      <c r="Q31" s="17">
        <f t="shared" ref="Q31:U31" si="19">Q32</f>
        <v>35000</v>
      </c>
      <c r="R31" s="17">
        <f t="shared" si="19"/>
        <v>35000</v>
      </c>
      <c r="S31" s="17">
        <f t="shared" si="19"/>
        <v>0</v>
      </c>
      <c r="T31" s="17">
        <f t="shared" si="19"/>
        <v>0</v>
      </c>
      <c r="U31" s="17">
        <f t="shared" si="19"/>
        <v>145882.54999999999</v>
      </c>
      <c r="V31" s="17">
        <f t="shared" si="2"/>
        <v>0</v>
      </c>
      <c r="W31" s="17">
        <f t="shared" si="3"/>
        <v>110882.54999999999</v>
      </c>
      <c r="X31" s="17">
        <f t="shared" si="4"/>
        <v>416.80728571428568</v>
      </c>
      <c r="Y31" s="17">
        <f t="shared" si="5"/>
        <v>110882.54999999999</v>
      </c>
      <c r="Z31" s="17">
        <f t="shared" si="6"/>
        <v>416.80728571428568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f t="shared" si="10"/>
        <v>277.87152380952375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48" t="s">
        <v>16</v>
      </c>
      <c r="J32" s="61">
        <v>52500</v>
      </c>
      <c r="K32" s="61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35000</v>
      </c>
      <c r="S32" s="18">
        <v>0</v>
      </c>
      <c r="T32" s="18">
        <v>0</v>
      </c>
      <c r="U32" s="18">
        <v>145882.54999999999</v>
      </c>
      <c r="V32" s="18">
        <f t="shared" si="2"/>
        <v>0</v>
      </c>
      <c r="W32" s="18">
        <f t="shared" si="3"/>
        <v>110882.54999999999</v>
      </c>
      <c r="X32" s="17">
        <f t="shared" si="4"/>
        <v>416.80728571428568</v>
      </c>
      <c r="Y32" s="18">
        <f t="shared" si="5"/>
        <v>110882.54999999999</v>
      </c>
      <c r="Z32" s="17">
        <f t="shared" si="6"/>
        <v>416.80728571428568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f t="shared" si="10"/>
        <v>277.87152380952375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7">
        <f>J34</f>
        <v>9981.35</v>
      </c>
      <c r="K33" s="57">
        <f>K34</f>
        <v>9981.35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0">O34</f>
        <v>29066.61</v>
      </c>
      <c r="P33" s="17">
        <f>P34</f>
        <v>29066.61</v>
      </c>
      <c r="Q33" s="17">
        <f t="shared" ref="Q33:R33" si="21">Q34</f>
        <v>0</v>
      </c>
      <c r="R33" s="17">
        <f t="shared" si="21"/>
        <v>0</v>
      </c>
      <c r="S33" s="17">
        <f>S34</f>
        <v>5306.5</v>
      </c>
      <c r="T33" s="17">
        <f>T34</f>
        <v>0</v>
      </c>
      <c r="U33" s="17">
        <f t="shared" ref="U33" si="22">U34</f>
        <v>32811.79</v>
      </c>
      <c r="V33" s="17">
        <f t="shared" si="2"/>
        <v>-5306.5</v>
      </c>
      <c r="W33" s="17">
        <f t="shared" si="3"/>
        <v>32811.79</v>
      </c>
      <c r="X33" s="17">
        <f t="shared" si="4"/>
        <v>0</v>
      </c>
      <c r="Y33" s="17">
        <f t="shared" si="5"/>
        <v>32811.79</v>
      </c>
      <c r="Z33" s="17">
        <f t="shared" si="6"/>
        <v>0</v>
      </c>
      <c r="AA33" s="17">
        <f t="shared" si="7"/>
        <v>3745.1800000000003</v>
      </c>
      <c r="AB33" s="17">
        <f t="shared" si="8"/>
        <v>112.88481869746765</v>
      </c>
      <c r="AC33" s="17">
        <f t="shared" si="9"/>
        <v>22830.440000000002</v>
      </c>
      <c r="AD33" s="17">
        <f t="shared" si="10"/>
        <v>328.73098328382434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1">
        <v>9981.35</v>
      </c>
      <c r="K34" s="61">
        <f>J34</f>
        <v>9981.35</v>
      </c>
      <c r="L34" s="18">
        <v>32200</v>
      </c>
      <c r="M34" s="18">
        <v>59624.2</v>
      </c>
      <c r="N34" s="18">
        <f>M34</f>
        <v>59624.2</v>
      </c>
      <c r="O34" s="18">
        <v>29066.61</v>
      </c>
      <c r="P34" s="18">
        <f>O34</f>
        <v>29066.61</v>
      </c>
      <c r="Q34" s="18">
        <v>0</v>
      </c>
      <c r="R34" s="18">
        <v>0</v>
      </c>
      <c r="S34" s="18">
        <v>5306.5</v>
      </c>
      <c r="T34" s="18">
        <v>0</v>
      </c>
      <c r="U34" s="18">
        <v>32811.79</v>
      </c>
      <c r="V34" s="18">
        <f t="shared" si="2"/>
        <v>-5306.5</v>
      </c>
      <c r="W34" s="18">
        <f t="shared" si="3"/>
        <v>32811.79</v>
      </c>
      <c r="X34" s="17">
        <f t="shared" si="4"/>
        <v>0</v>
      </c>
      <c r="Y34" s="18">
        <f t="shared" si="5"/>
        <v>32811.79</v>
      </c>
      <c r="Z34" s="17">
        <f t="shared" si="6"/>
        <v>0</v>
      </c>
      <c r="AA34" s="18">
        <f t="shared" si="7"/>
        <v>3745.1800000000003</v>
      </c>
      <c r="AB34" s="17">
        <f t="shared" si="8"/>
        <v>112.88481869746765</v>
      </c>
      <c r="AC34" s="17">
        <f t="shared" si="9"/>
        <v>22830.440000000002</v>
      </c>
      <c r="AD34" s="17">
        <f t="shared" si="10"/>
        <v>328.73098328382434</v>
      </c>
    </row>
    <row r="35" spans="1:30" s="15" customFormat="1" ht="40.5" hidden="1" customHeight="1" x14ac:dyDescent="0.3">
      <c r="A35" s="14"/>
      <c r="B35" s="78" t="s">
        <v>15</v>
      </c>
      <c r="C35" s="78"/>
      <c r="D35" s="78"/>
      <c r="E35" s="78"/>
      <c r="F35" s="78"/>
      <c r="G35" s="78"/>
      <c r="H35" s="78"/>
      <c r="I35" s="78"/>
      <c r="J35" s="57">
        <v>513025.14</v>
      </c>
      <c r="K35" s="57">
        <v>472765.44</v>
      </c>
      <c r="L35" s="17">
        <v>85000</v>
      </c>
      <c r="M35" s="17">
        <v>94365.83</v>
      </c>
      <c r="N35" s="17">
        <f>M35</f>
        <v>94365.83</v>
      </c>
      <c r="O35" s="17">
        <v>-52187.16</v>
      </c>
      <c r="P35" s="17">
        <f>O35</f>
        <v>-52187.16</v>
      </c>
      <c r="Q35" s="17">
        <v>1057860</v>
      </c>
      <c r="R35" s="17">
        <v>511555</v>
      </c>
      <c r="S35" s="17">
        <v>187.33</v>
      </c>
      <c r="T35" s="17">
        <v>2915.42</v>
      </c>
      <c r="U35" s="17">
        <v>427851.44</v>
      </c>
      <c r="V35" s="17">
        <f t="shared" si="2"/>
        <v>2728.09</v>
      </c>
      <c r="W35" s="17">
        <f t="shared" si="3"/>
        <v>-630008.56000000006</v>
      </c>
      <c r="X35" s="17">
        <f t="shared" si="4"/>
        <v>40.444996502372717</v>
      </c>
      <c r="Y35" s="17">
        <f t="shared" si="5"/>
        <v>-83703.56</v>
      </c>
      <c r="Z35" s="17">
        <f t="shared" si="6"/>
        <v>83.637427060628866</v>
      </c>
      <c r="AA35" s="17">
        <f t="shared" si="7"/>
        <v>480038.6</v>
      </c>
      <c r="AB35" s="17">
        <f>IF(P35=0,0,U35/P35*-100)</f>
        <v>819.84043584667177</v>
      </c>
      <c r="AC35" s="17">
        <f t="shared" si="9"/>
        <v>-44914</v>
      </c>
      <c r="AD35" s="17">
        <f t="shared" si="10"/>
        <v>90.499728575760528</v>
      </c>
    </row>
    <row r="36" spans="1:30" s="15" customFormat="1" ht="76.5" hidden="1" customHeight="1" x14ac:dyDescent="0.3">
      <c r="A36" s="14"/>
      <c r="B36" s="78" t="s">
        <v>13</v>
      </c>
      <c r="C36" s="78"/>
      <c r="D36" s="78"/>
      <c r="E36" s="78"/>
      <c r="F36" s="78"/>
      <c r="G36" s="78"/>
      <c r="H36" s="78"/>
      <c r="I36" s="78"/>
      <c r="J36" s="57">
        <f>J37+J38</f>
        <v>17444459.220000003</v>
      </c>
      <c r="K36" s="57">
        <f>K37+K38</f>
        <v>17444459.220000003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3">O37+O38</f>
        <v>12167138.439999999</v>
      </c>
      <c r="P36" s="17">
        <f>P37+P38</f>
        <v>12167138.439999999</v>
      </c>
      <c r="Q36" s="17">
        <f t="shared" ref="Q36:T36" si="24">Q37+Q38</f>
        <v>30293470</v>
      </c>
      <c r="R36" s="17">
        <f t="shared" ref="R36:S36" si="25">R37+R38</f>
        <v>13720850</v>
      </c>
      <c r="S36" s="17">
        <f t="shared" si="25"/>
        <v>3749.9400000000023</v>
      </c>
      <c r="T36" s="17">
        <f t="shared" si="24"/>
        <v>558181.53</v>
      </c>
      <c r="U36" s="17">
        <f>U37+U38</f>
        <v>13475849.440000001</v>
      </c>
      <c r="V36" s="17">
        <f t="shared" si="2"/>
        <v>554431.59000000008</v>
      </c>
      <c r="W36" s="17">
        <f t="shared" si="3"/>
        <v>-16817620.559999999</v>
      </c>
      <c r="X36" s="17">
        <f t="shared" si="4"/>
        <v>44.484337515642814</v>
      </c>
      <c r="Y36" s="17">
        <f t="shared" si="5"/>
        <v>-245000.55999999866</v>
      </c>
      <c r="Z36" s="17">
        <f t="shared" si="6"/>
        <v>98.214392257039478</v>
      </c>
      <c r="AA36" s="17">
        <f t="shared" si="7"/>
        <v>1308711.0000000019</v>
      </c>
      <c r="AB36" s="17">
        <f t="shared" si="8"/>
        <v>110.75611168931519</v>
      </c>
      <c r="AC36" s="17">
        <f t="shared" si="9"/>
        <v>-3968609.7800000012</v>
      </c>
      <c r="AD36" s="17">
        <f t="shared" si="10"/>
        <v>77.250026899945368</v>
      </c>
    </row>
    <row r="37" spans="1:30" s="5" customFormat="1" ht="39" hidden="1" customHeight="1" x14ac:dyDescent="0.3">
      <c r="A37" s="9"/>
      <c r="B37" s="77" t="s">
        <v>14</v>
      </c>
      <c r="C37" s="77"/>
      <c r="D37" s="77"/>
      <c r="E37" s="77"/>
      <c r="F37" s="77"/>
      <c r="G37" s="77"/>
      <c r="H37" s="77"/>
      <c r="I37" s="77"/>
      <c r="J37" s="62">
        <v>17101794.870000001</v>
      </c>
      <c r="K37" s="62">
        <f>J37</f>
        <v>17101794.870000001</v>
      </c>
      <c r="L37" s="18">
        <v>25011552.5</v>
      </c>
      <c r="M37" s="18">
        <v>25635946.170000002</v>
      </c>
      <c r="N37" s="18">
        <f>M37</f>
        <v>25635946.170000002</v>
      </c>
      <c r="O37" s="18">
        <v>11510728.699999999</v>
      </c>
      <c r="P37" s="18">
        <f>O37</f>
        <v>11510728.699999999</v>
      </c>
      <c r="Q37" s="18">
        <v>30293470</v>
      </c>
      <c r="R37" s="18">
        <v>13720850</v>
      </c>
      <c r="S37" s="18">
        <v>40329.94</v>
      </c>
      <c r="T37" s="18">
        <v>556681.53</v>
      </c>
      <c r="U37" s="18">
        <v>13241349.970000001</v>
      </c>
      <c r="V37" s="18">
        <f t="shared" si="2"/>
        <v>516351.59</v>
      </c>
      <c r="W37" s="18">
        <f t="shared" si="3"/>
        <v>-17052120.030000001</v>
      </c>
      <c r="X37" s="17">
        <f t="shared" si="4"/>
        <v>43.710245046209629</v>
      </c>
      <c r="Y37" s="18">
        <f t="shared" si="5"/>
        <v>-479500.02999999933</v>
      </c>
      <c r="Z37" s="17">
        <f t="shared" si="6"/>
        <v>96.505318329403806</v>
      </c>
      <c r="AA37" s="18">
        <f t="shared" si="7"/>
        <v>1730621.2700000014</v>
      </c>
      <c r="AB37" s="17">
        <f t="shared" si="8"/>
        <v>115.03485413568997</v>
      </c>
      <c r="AC37" s="17">
        <f t="shared" si="9"/>
        <v>-3860444.9000000004</v>
      </c>
      <c r="AD37" s="17">
        <f t="shared" si="10"/>
        <v>77.42666819859943</v>
      </c>
    </row>
    <row r="38" spans="1:30" s="5" customFormat="1" ht="42" hidden="1" customHeight="1" x14ac:dyDescent="0.3">
      <c r="A38" s="9"/>
      <c r="B38" s="77" t="s">
        <v>12</v>
      </c>
      <c r="C38" s="77"/>
      <c r="D38" s="77"/>
      <c r="E38" s="77"/>
      <c r="F38" s="77"/>
      <c r="G38" s="77"/>
      <c r="H38" s="77"/>
      <c r="I38" s="77"/>
      <c r="J38" s="62">
        <v>342664.35</v>
      </c>
      <c r="K38" s="62">
        <f>J38</f>
        <v>342664.35</v>
      </c>
      <c r="L38" s="18">
        <v>43290.09</v>
      </c>
      <c r="M38" s="18">
        <v>1239656.32</v>
      </c>
      <c r="N38" s="18">
        <f>M38</f>
        <v>1239656.32</v>
      </c>
      <c r="O38" s="18">
        <v>656409.74</v>
      </c>
      <c r="P38" s="18">
        <f>O38</f>
        <v>656409.74</v>
      </c>
      <c r="Q38" s="18">
        <v>0</v>
      </c>
      <c r="R38" s="18">
        <v>0</v>
      </c>
      <c r="S38" s="18">
        <v>-36580</v>
      </c>
      <c r="T38" s="18">
        <v>1500</v>
      </c>
      <c r="U38" s="18">
        <v>234499.47</v>
      </c>
      <c r="V38" s="18">
        <f t="shared" si="2"/>
        <v>38080</v>
      </c>
      <c r="W38" s="18">
        <f t="shared" si="3"/>
        <v>234499.47</v>
      </c>
      <c r="X38" s="17">
        <f t="shared" si="4"/>
        <v>0</v>
      </c>
      <c r="Y38" s="18">
        <f t="shared" si="5"/>
        <v>234499.47</v>
      </c>
      <c r="Z38" s="17">
        <f t="shared" si="6"/>
        <v>0</v>
      </c>
      <c r="AA38" s="18">
        <f t="shared" si="7"/>
        <v>-421910.27</v>
      </c>
      <c r="AB38" s="17">
        <f t="shared" si="8"/>
        <v>35.724556737991122</v>
      </c>
      <c r="AC38" s="17">
        <f t="shared" si="9"/>
        <v>-108164.87999999998</v>
      </c>
      <c r="AD38" s="17">
        <f t="shared" si="10"/>
        <v>68.434160133670176</v>
      </c>
    </row>
    <row r="39" spans="1:30" s="15" customFormat="1" ht="60" hidden="1" customHeight="1" x14ac:dyDescent="0.3">
      <c r="A39" s="14"/>
      <c r="B39" s="78" t="s">
        <v>11</v>
      </c>
      <c r="C39" s="78"/>
      <c r="D39" s="78"/>
      <c r="E39" s="78"/>
      <c r="F39" s="78"/>
      <c r="G39" s="78"/>
      <c r="H39" s="78"/>
      <c r="I39" s="78"/>
      <c r="J39" s="57">
        <f>J40+J41</f>
        <v>713369.72</v>
      </c>
      <c r="K39" s="57">
        <f>K40+K41</f>
        <v>713369.72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26">O40+O41</f>
        <v>3290395.73</v>
      </c>
      <c r="P39" s="17">
        <f>P40+P41</f>
        <v>3290395.73</v>
      </c>
      <c r="Q39" s="17">
        <f t="shared" ref="Q39:S39" si="27">Q40+Q41</f>
        <v>132000</v>
      </c>
      <c r="R39" s="17">
        <f t="shared" si="27"/>
        <v>132000</v>
      </c>
      <c r="S39" s="17">
        <f t="shared" si="27"/>
        <v>38080</v>
      </c>
      <c r="T39" s="17">
        <f t="shared" ref="T39:U39" si="28">T40+T41</f>
        <v>0</v>
      </c>
      <c r="U39" s="17">
        <f t="shared" si="28"/>
        <v>1349689.32</v>
      </c>
      <c r="V39" s="17">
        <f t="shared" si="2"/>
        <v>-38080</v>
      </c>
      <c r="W39" s="17">
        <f t="shared" si="3"/>
        <v>1217689.32</v>
      </c>
      <c r="X39" s="17">
        <f t="shared" si="4"/>
        <v>1022.4919090909092</v>
      </c>
      <c r="Y39" s="17">
        <f t="shared" si="5"/>
        <v>1217689.32</v>
      </c>
      <c r="Z39" s="17">
        <f t="shared" si="6"/>
        <v>1022.4919090909092</v>
      </c>
      <c r="AA39" s="17">
        <f t="shared" si="7"/>
        <v>-1940706.41</v>
      </c>
      <c r="AB39" s="17">
        <f t="shared" si="8"/>
        <v>41.019057607396057</v>
      </c>
      <c r="AC39" s="17">
        <f t="shared" si="9"/>
        <v>636319.60000000009</v>
      </c>
      <c r="AD39" s="17">
        <f t="shared" si="10"/>
        <v>189.19913225360898</v>
      </c>
    </row>
    <row r="40" spans="1:30" s="5" customFormat="1" ht="81.75" hidden="1" customHeight="1" x14ac:dyDescent="0.3">
      <c r="A40" s="9"/>
      <c r="B40" s="77" t="s">
        <v>47</v>
      </c>
      <c r="C40" s="77"/>
      <c r="D40" s="77"/>
      <c r="E40" s="77"/>
      <c r="F40" s="77"/>
      <c r="G40" s="77"/>
      <c r="H40" s="77"/>
      <c r="I40" s="77"/>
      <c r="J40" s="62">
        <v>430132</v>
      </c>
      <c r="K40" s="62">
        <f>J40</f>
        <v>430132</v>
      </c>
      <c r="L40" s="18">
        <v>163530</v>
      </c>
      <c r="M40" s="18">
        <v>163530</v>
      </c>
      <c r="N40" s="18">
        <f t="shared" ref="N40:N52" si="29">M40</f>
        <v>163530</v>
      </c>
      <c r="O40" s="18">
        <v>0</v>
      </c>
      <c r="P40" s="18">
        <f>O40</f>
        <v>0</v>
      </c>
      <c r="Q40" s="18">
        <v>0</v>
      </c>
      <c r="R40" s="18">
        <v>0</v>
      </c>
      <c r="S40" s="18">
        <v>38080</v>
      </c>
      <c r="T40" s="18">
        <v>0</v>
      </c>
      <c r="U40" s="18">
        <v>116080</v>
      </c>
      <c r="V40" s="18">
        <f t="shared" si="2"/>
        <v>-38080</v>
      </c>
      <c r="W40" s="18">
        <f t="shared" si="3"/>
        <v>116080</v>
      </c>
      <c r="X40" s="17">
        <f t="shared" si="4"/>
        <v>0</v>
      </c>
      <c r="Y40" s="18">
        <f t="shared" si="5"/>
        <v>116080</v>
      </c>
      <c r="Z40" s="17">
        <f t="shared" si="6"/>
        <v>0</v>
      </c>
      <c r="AA40" s="18">
        <f t="shared" si="7"/>
        <v>116080</v>
      </c>
      <c r="AB40" s="17">
        <f t="shared" si="8"/>
        <v>0</v>
      </c>
      <c r="AC40" s="17">
        <f t="shared" si="9"/>
        <v>-314052</v>
      </c>
      <c r="AD40" s="17">
        <f t="shared" si="10"/>
        <v>26.987064436033592</v>
      </c>
    </row>
    <row r="41" spans="1:30" s="5" customFormat="1" ht="78.75" hidden="1" customHeight="1" x14ac:dyDescent="0.3">
      <c r="A41" s="9"/>
      <c r="B41" s="77" t="s">
        <v>10</v>
      </c>
      <c r="C41" s="77"/>
      <c r="D41" s="77"/>
      <c r="E41" s="77"/>
      <c r="F41" s="77"/>
      <c r="G41" s="77"/>
      <c r="H41" s="77"/>
      <c r="I41" s="77"/>
      <c r="J41" s="62">
        <v>283237.71999999997</v>
      </c>
      <c r="K41" s="62">
        <f>J41</f>
        <v>283237.71999999997</v>
      </c>
      <c r="L41" s="18">
        <v>4127104.29</v>
      </c>
      <c r="M41" s="18">
        <v>4127104.29</v>
      </c>
      <c r="N41" s="18">
        <f t="shared" si="29"/>
        <v>4127104.29</v>
      </c>
      <c r="O41" s="18">
        <v>3290395.73</v>
      </c>
      <c r="P41" s="18">
        <f>O41</f>
        <v>3290395.73</v>
      </c>
      <c r="Q41" s="18">
        <v>132000</v>
      </c>
      <c r="R41" s="18">
        <v>132000</v>
      </c>
      <c r="S41" s="18">
        <v>0</v>
      </c>
      <c r="T41" s="18">
        <v>0</v>
      </c>
      <c r="U41" s="18">
        <v>1233609.32</v>
      </c>
      <c r="V41" s="18">
        <f t="shared" si="2"/>
        <v>0</v>
      </c>
      <c r="W41" s="18">
        <f t="shared" si="3"/>
        <v>1101609.32</v>
      </c>
      <c r="X41" s="17">
        <f t="shared" si="4"/>
        <v>934.55251515151531</v>
      </c>
      <c r="Y41" s="18">
        <f t="shared" si="5"/>
        <v>1101609.32</v>
      </c>
      <c r="Z41" s="17">
        <f t="shared" si="6"/>
        <v>934.55251515151531</v>
      </c>
      <c r="AA41" s="18">
        <f t="shared" si="7"/>
        <v>-2056786.41</v>
      </c>
      <c r="AB41" s="17">
        <f t="shared" si="8"/>
        <v>37.491214468601321</v>
      </c>
      <c r="AC41" s="17">
        <f t="shared" si="9"/>
        <v>950371.60000000009</v>
      </c>
      <c r="AD41" s="17">
        <f t="shared" si="10"/>
        <v>435.53850101603706</v>
      </c>
    </row>
    <row r="42" spans="1:30" s="15" customFormat="1" ht="39.75" hidden="1" customHeight="1" x14ac:dyDescent="0.3">
      <c r="A42" s="14"/>
      <c r="B42" s="78" t="s">
        <v>9</v>
      </c>
      <c r="C42" s="78"/>
      <c r="D42" s="78"/>
      <c r="E42" s="78"/>
      <c r="F42" s="78"/>
      <c r="G42" s="78"/>
      <c r="H42" s="78"/>
      <c r="I42" s="78"/>
      <c r="J42" s="63">
        <v>3416312.77</v>
      </c>
      <c r="K42" s="63">
        <f>J42</f>
        <v>3416312.77</v>
      </c>
      <c r="L42" s="17">
        <v>2200000</v>
      </c>
      <c r="M42" s="17">
        <v>2338187.02</v>
      </c>
      <c r="N42" s="17">
        <f t="shared" si="29"/>
        <v>2338187.02</v>
      </c>
      <c r="O42" s="17">
        <v>1026824.95</v>
      </c>
      <c r="P42" s="17">
        <f>O42</f>
        <v>1026824.95</v>
      </c>
      <c r="Q42" s="17">
        <v>770140</v>
      </c>
      <c r="R42" s="17">
        <v>770140</v>
      </c>
      <c r="S42" s="17">
        <v>91679.76</v>
      </c>
      <c r="T42" s="17">
        <v>22144.35</v>
      </c>
      <c r="U42" s="17">
        <v>1045436.7</v>
      </c>
      <c r="V42" s="17">
        <f t="shared" si="2"/>
        <v>-69535.41</v>
      </c>
      <c r="W42" s="17">
        <f t="shared" si="3"/>
        <v>275296.69999999995</v>
      </c>
      <c r="X42" s="17">
        <f t="shared" si="4"/>
        <v>135.74631885111796</v>
      </c>
      <c r="Y42" s="17">
        <f t="shared" si="5"/>
        <v>275296.69999999995</v>
      </c>
      <c r="Z42" s="17">
        <f t="shared" si="6"/>
        <v>135.74631885111796</v>
      </c>
      <c r="AA42" s="17">
        <f t="shared" si="7"/>
        <v>18611.75</v>
      </c>
      <c r="AB42" s="17">
        <f t="shared" si="8"/>
        <v>101.81255334709192</v>
      </c>
      <c r="AC42" s="17">
        <f t="shared" si="9"/>
        <v>-2370876.0700000003</v>
      </c>
      <c r="AD42" s="17">
        <f t="shared" si="10"/>
        <v>30.601316986559162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4"/>
      <c r="K43" s="64"/>
      <c r="L43" s="18">
        <v>103000</v>
      </c>
      <c r="M43" s="18">
        <v>124779.15</v>
      </c>
      <c r="N43" s="17">
        <f t="shared" si="29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>
        <f t="shared" si="10"/>
        <v>0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4"/>
      <c r="K44" s="64"/>
      <c r="L44" s="18">
        <v>130000</v>
      </c>
      <c r="M44" s="18">
        <v>80000</v>
      </c>
      <c r="N44" s="17">
        <f t="shared" si="29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>
        <f t="shared" si="10"/>
        <v>0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4"/>
      <c r="K45" s="64"/>
      <c r="L45" s="18">
        <v>100000</v>
      </c>
      <c r="M45" s="18">
        <v>359450.33</v>
      </c>
      <c r="N45" s="17">
        <f t="shared" si="29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>
        <f t="shared" si="10"/>
        <v>0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4"/>
      <c r="K46" s="64"/>
      <c r="L46" s="18">
        <v>2300000</v>
      </c>
      <c r="M46" s="18">
        <v>244070</v>
      </c>
      <c r="N46" s="17">
        <f t="shared" si="29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>
        <f t="shared" si="10"/>
        <v>0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4"/>
      <c r="K47" s="64"/>
      <c r="L47" s="18">
        <v>900000</v>
      </c>
      <c r="M47" s="18">
        <v>1159100</v>
      </c>
      <c r="N47" s="17">
        <f t="shared" si="29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>
        <f t="shared" si="10"/>
        <v>0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4"/>
      <c r="K48" s="64"/>
      <c r="L48" s="18">
        <v>0</v>
      </c>
      <c r="M48" s="18">
        <v>435000</v>
      </c>
      <c r="N48" s="17">
        <f t="shared" si="29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>
        <f t="shared" si="10"/>
        <v>0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4"/>
      <c r="K49" s="64"/>
      <c r="L49" s="18">
        <v>0</v>
      </c>
      <c r="M49" s="18">
        <v>976062.57</v>
      </c>
      <c r="N49" s="17">
        <f t="shared" si="29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>
        <f t="shared" si="10"/>
        <v>0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4"/>
      <c r="K50" s="64"/>
      <c r="L50" s="18">
        <v>300000</v>
      </c>
      <c r="M50" s="18">
        <v>314616.99</v>
      </c>
      <c r="N50" s="17">
        <f t="shared" si="29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>
        <f t="shared" si="10"/>
        <v>0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4"/>
      <c r="K51" s="64"/>
      <c r="L51" s="18">
        <v>2099620</v>
      </c>
      <c r="M51" s="18">
        <v>2450392.25</v>
      </c>
      <c r="N51" s="17">
        <f t="shared" si="29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>
        <f t="shared" si="10"/>
        <v>0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9">
        <v>381171.46</v>
      </c>
      <c r="K52" s="58">
        <f>J52</f>
        <v>381171.46</v>
      </c>
      <c r="L52" s="32">
        <v>253454.47</v>
      </c>
      <c r="M52" s="32">
        <v>256536.06</v>
      </c>
      <c r="N52" s="32">
        <f t="shared" si="29"/>
        <v>256536.06</v>
      </c>
      <c r="O52" s="29">
        <v>152924.07</v>
      </c>
      <c r="P52" s="18">
        <f>O52</f>
        <v>152924.07</v>
      </c>
      <c r="Q52" s="32">
        <v>227910</v>
      </c>
      <c r="R52" s="50">
        <v>57056.41</v>
      </c>
      <c r="S52" s="50">
        <v>268.55</v>
      </c>
      <c r="T52" s="50">
        <v>3400</v>
      </c>
      <c r="U52" s="50">
        <v>87165.27</v>
      </c>
      <c r="V52" s="32">
        <f t="shared" si="2"/>
        <v>3131.45</v>
      </c>
      <c r="W52" s="18">
        <f t="shared" si="3"/>
        <v>-140744.72999999998</v>
      </c>
      <c r="X52" s="17">
        <f t="shared" si="4"/>
        <v>38.245478478346719</v>
      </c>
      <c r="Y52" s="18">
        <f t="shared" si="5"/>
        <v>30108.86</v>
      </c>
      <c r="Z52" s="17">
        <f t="shared" si="6"/>
        <v>152.77033728550393</v>
      </c>
      <c r="AA52" s="18">
        <f t="shared" si="7"/>
        <v>-65758.8</v>
      </c>
      <c r="AB52" s="17">
        <f t="shared" si="8"/>
        <v>56.999051882414584</v>
      </c>
      <c r="AC52" s="17">
        <f t="shared" si="9"/>
        <v>-294006.19</v>
      </c>
      <c r="AD52" s="17">
        <f t="shared" si="10"/>
        <v>22.867732542200301</v>
      </c>
    </row>
    <row r="53" spans="1:30" s="15" customFormat="1" ht="36.75" hidden="1" customHeight="1" x14ac:dyDescent="0.3">
      <c r="A53" s="14"/>
      <c r="B53" s="78" t="s">
        <v>7</v>
      </c>
      <c r="C53" s="78"/>
      <c r="D53" s="78"/>
      <c r="E53" s="78"/>
      <c r="F53" s="78"/>
      <c r="G53" s="78"/>
      <c r="H53" s="78"/>
      <c r="I53" s="78"/>
      <c r="J53" s="57">
        <f t="shared" ref="J53" si="30">J54+J55</f>
        <v>322834.24</v>
      </c>
      <c r="K53" s="57">
        <f t="shared" ref="K53:S53" si="31">K54+K55</f>
        <v>2264582.2400000002</v>
      </c>
      <c r="L53" s="17">
        <f t="shared" si="31"/>
        <v>0</v>
      </c>
      <c r="M53" s="17">
        <f t="shared" si="31"/>
        <v>1294662.3799999999</v>
      </c>
      <c r="N53" s="17">
        <f t="shared" si="31"/>
        <v>5650214.3799999999</v>
      </c>
      <c r="O53" s="17">
        <f t="shared" si="31"/>
        <v>566863.38</v>
      </c>
      <c r="P53" s="17">
        <f t="shared" si="31"/>
        <v>2508611.38</v>
      </c>
      <c r="Q53" s="17">
        <f t="shared" si="31"/>
        <v>4355552</v>
      </c>
      <c r="R53" s="17">
        <f t="shared" si="31"/>
        <v>4355552</v>
      </c>
      <c r="S53" s="17">
        <f t="shared" si="31"/>
        <v>4659.28</v>
      </c>
      <c r="T53" s="17">
        <f t="shared" ref="T53:U53" si="32">T54+T55</f>
        <v>3532.63</v>
      </c>
      <c r="U53" s="17">
        <f t="shared" si="32"/>
        <v>2415513.66</v>
      </c>
      <c r="V53" s="17">
        <f t="shared" si="2"/>
        <v>-1126.6499999999996</v>
      </c>
      <c r="W53" s="17">
        <f t="shared" si="3"/>
        <v>-1940038.3399999999</v>
      </c>
      <c r="X53" s="17">
        <f t="shared" si="4"/>
        <v>55.458267057769028</v>
      </c>
      <c r="Y53" s="17">
        <f t="shared" si="5"/>
        <v>-1940038.3399999999</v>
      </c>
      <c r="Z53" s="17">
        <f t="shared" si="6"/>
        <v>55.458267057769028</v>
      </c>
      <c r="AA53" s="17">
        <f t="shared" si="7"/>
        <v>-93097.719999999739</v>
      </c>
      <c r="AB53" s="17">
        <f t="shared" si="8"/>
        <v>96.288874365227514</v>
      </c>
      <c r="AC53" s="17">
        <f t="shared" si="9"/>
        <v>150931.41999999993</v>
      </c>
      <c r="AD53" s="17">
        <f t="shared" si="10"/>
        <v>106.66486813037974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2">
        <v>322834.24</v>
      </c>
      <c r="K54" s="62">
        <f>J54</f>
        <v>322834.24</v>
      </c>
      <c r="L54" s="18">
        <v>0</v>
      </c>
      <c r="M54" s="18">
        <v>1294662.3799999999</v>
      </c>
      <c r="N54" s="18">
        <f>M54</f>
        <v>1294662.3799999999</v>
      </c>
      <c r="O54" s="18">
        <v>566863.38</v>
      </c>
      <c r="P54" s="18">
        <f>O54</f>
        <v>566863.38</v>
      </c>
      <c r="Q54" s="18">
        <v>0</v>
      </c>
      <c r="R54" s="18">
        <v>0</v>
      </c>
      <c r="S54" s="18">
        <v>4659.28</v>
      </c>
      <c r="T54" s="18">
        <v>3532.63</v>
      </c>
      <c r="U54" s="18">
        <v>473765.66000000015</v>
      </c>
      <c r="V54" s="32">
        <f t="shared" si="2"/>
        <v>-1126.6499999999996</v>
      </c>
      <c r="W54" s="18">
        <f t="shared" si="3"/>
        <v>473765.66000000015</v>
      </c>
      <c r="X54" s="17">
        <f t="shared" si="4"/>
        <v>0</v>
      </c>
      <c r="Y54" s="17">
        <f t="shared" si="5"/>
        <v>473765.66000000015</v>
      </c>
      <c r="Z54" s="17">
        <f t="shared" si="6"/>
        <v>0</v>
      </c>
      <c r="AA54" s="18">
        <f t="shared" si="7"/>
        <v>-93097.719999999856</v>
      </c>
      <c r="AB54" s="17">
        <f t="shared" si="8"/>
        <v>83.576691794767228</v>
      </c>
      <c r="AC54" s="17">
        <f t="shared" si="9"/>
        <v>150931.42000000016</v>
      </c>
      <c r="AD54" s="17">
        <f t="shared" si="10"/>
        <v>146.75198640639857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59">
        <f>O55</f>
        <v>0</v>
      </c>
      <c r="K55" s="59">
        <f>P55</f>
        <v>1941748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1941748</v>
      </c>
      <c r="Q55" s="18">
        <f>5544443-1188891</f>
        <v>4355552</v>
      </c>
      <c r="R55" s="18">
        <f>5544443-1188891</f>
        <v>4355552</v>
      </c>
      <c r="S55" s="18">
        <v>0</v>
      </c>
      <c r="T55" s="18">
        <v>0</v>
      </c>
      <c r="U55" s="18">
        <v>1941748</v>
      </c>
      <c r="V55" s="32">
        <f t="shared" si="2"/>
        <v>0</v>
      </c>
      <c r="W55" s="18">
        <f t="shared" si="3"/>
        <v>-2413804</v>
      </c>
      <c r="X55" s="17">
        <f t="shared" si="4"/>
        <v>44.580985372232959</v>
      </c>
      <c r="Y55" s="17">
        <f t="shared" si="5"/>
        <v>-2413804</v>
      </c>
      <c r="Z55" s="17">
        <f t="shared" si="6"/>
        <v>44.580985372232959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78" t="s">
        <v>1</v>
      </c>
      <c r="C56" s="78"/>
      <c r="D56" s="78"/>
      <c r="E56" s="78"/>
      <c r="F56" s="78"/>
      <c r="G56" s="78"/>
      <c r="H56" s="78"/>
      <c r="I56" s="78"/>
      <c r="J56" s="57">
        <f t="shared" ref="J56:K56" si="33">J57+J58+J59+J60+J61+J62+J63</f>
        <v>615876160.12000012</v>
      </c>
      <c r="K56" s="57">
        <f t="shared" si="33"/>
        <v>615094046.12000012</v>
      </c>
      <c r="L56" s="17">
        <f>L57+L58+L59+L60+L61+L62+L63</f>
        <v>1796348547.49</v>
      </c>
      <c r="M56" s="17">
        <f t="shared" ref="M56:U56" si="34">M57+M58+M59+M60+M61+M62+M63</f>
        <v>1731743649.9200001</v>
      </c>
      <c r="N56" s="17">
        <f t="shared" ref="N56:O56" si="35">N57+N58+N59+N60+N61+N62+N63</f>
        <v>1726065816.5200002</v>
      </c>
      <c r="O56" s="17">
        <f t="shared" si="35"/>
        <v>845920652.87</v>
      </c>
      <c r="P56" s="17">
        <f t="shared" ref="P56" si="36">P57+P58+P59+P60+P61+P62+P63</f>
        <v>842179560.47000003</v>
      </c>
      <c r="Q56" s="17">
        <f t="shared" si="34"/>
        <v>1713495880.8099997</v>
      </c>
      <c r="R56" s="17">
        <f t="shared" si="34"/>
        <v>1076495659.6400001</v>
      </c>
      <c r="S56" s="17">
        <f t="shared" ref="S56" si="37">S57+S58+S59+S60+S61+S62+S63</f>
        <v>88105476.86999999</v>
      </c>
      <c r="T56" s="17">
        <f t="shared" si="34"/>
        <v>13991674.279999999</v>
      </c>
      <c r="U56" s="17">
        <f t="shared" si="34"/>
        <v>1014425025.55</v>
      </c>
      <c r="V56" s="17">
        <f t="shared" si="2"/>
        <v>-74113802.589999989</v>
      </c>
      <c r="W56" s="17">
        <f t="shared" si="3"/>
        <v>-699070855.25999975</v>
      </c>
      <c r="X56" s="17">
        <f t="shared" si="4"/>
        <v>59.202069693360649</v>
      </c>
      <c r="Y56" s="17">
        <f t="shared" si="5"/>
        <v>-62070634.090000153</v>
      </c>
      <c r="Z56" s="17">
        <f t="shared" si="6"/>
        <v>94.23400981377317</v>
      </c>
      <c r="AA56" s="17">
        <f t="shared" si="7"/>
        <v>172245465.07999992</v>
      </c>
      <c r="AB56" s="17">
        <f t="shared" si="8"/>
        <v>120.45234450760998</v>
      </c>
      <c r="AC56" s="17">
        <f t="shared" si="9"/>
        <v>399330979.42999983</v>
      </c>
      <c r="AD56" s="17">
        <f t="shared" si="10"/>
        <v>164.92193867734065</v>
      </c>
    </row>
    <row r="57" spans="1:30" s="15" customFormat="1" ht="64.5" customHeight="1" x14ac:dyDescent="0.3">
      <c r="A57" s="14"/>
      <c r="B57" s="78" t="s">
        <v>6</v>
      </c>
      <c r="C57" s="78"/>
      <c r="D57" s="78"/>
      <c r="E57" s="78"/>
      <c r="F57" s="78"/>
      <c r="G57" s="78"/>
      <c r="H57" s="78"/>
      <c r="I57" s="78"/>
      <c r="J57" s="63">
        <v>52743315</v>
      </c>
      <c r="K57" s="63">
        <f>J57</f>
        <v>52743315</v>
      </c>
      <c r="L57" s="17">
        <v>426424900</v>
      </c>
      <c r="M57" s="17">
        <v>426424900</v>
      </c>
      <c r="N57" s="17">
        <f>M57</f>
        <v>426424900</v>
      </c>
      <c r="O57" s="17">
        <v>222258961</v>
      </c>
      <c r="P57" s="17">
        <f>O57</f>
        <v>222258961</v>
      </c>
      <c r="Q57" s="17">
        <v>436509000</v>
      </c>
      <c r="R57" s="17">
        <v>254630250</v>
      </c>
      <c r="S57" s="17">
        <v>22020796</v>
      </c>
      <c r="T57" s="17">
        <v>0</v>
      </c>
      <c r="U57" s="17">
        <v>240275296</v>
      </c>
      <c r="V57" s="17">
        <f t="shared" si="2"/>
        <v>-22020796</v>
      </c>
      <c r="W57" s="17">
        <f t="shared" si="3"/>
        <v>-196233704</v>
      </c>
      <c r="X57" s="17">
        <f t="shared" si="4"/>
        <v>55.044751883695412</v>
      </c>
      <c r="Y57" s="17">
        <f t="shared" si="5"/>
        <v>-14354954</v>
      </c>
      <c r="Z57" s="17">
        <f t="shared" si="6"/>
        <v>94.362431800620712</v>
      </c>
      <c r="AA57" s="17">
        <f t="shared" si="7"/>
        <v>18016335</v>
      </c>
      <c r="AB57" s="17">
        <f t="shared" si="8"/>
        <v>108.10601062784595</v>
      </c>
      <c r="AC57" s="17">
        <f t="shared" si="9"/>
        <v>187531981</v>
      </c>
      <c r="AD57" s="17">
        <f t="shared" si="10"/>
        <v>455.55592400667268</v>
      </c>
    </row>
    <row r="58" spans="1:30" s="15" customFormat="1" ht="81.75" customHeight="1" x14ac:dyDescent="0.3">
      <c r="A58" s="14"/>
      <c r="B58" s="78" t="s">
        <v>5</v>
      </c>
      <c r="C58" s="78"/>
      <c r="D58" s="78"/>
      <c r="E58" s="78"/>
      <c r="F58" s="78"/>
      <c r="G58" s="78"/>
      <c r="H58" s="78"/>
      <c r="I58" s="78"/>
      <c r="J58" s="63">
        <v>115845464.68000001</v>
      </c>
      <c r="K58" s="63">
        <f>J58</f>
        <v>115845464.68000001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76684402.819999993</v>
      </c>
      <c r="P58" s="17">
        <f>O58</f>
        <v>76684402.819999993</v>
      </c>
      <c r="Q58" s="17">
        <v>213243358.06999999</v>
      </c>
      <c r="R58" s="17">
        <v>87018944.829999998</v>
      </c>
      <c r="S58" s="17">
        <v>0</v>
      </c>
      <c r="T58" s="17">
        <v>1560764.34</v>
      </c>
      <c r="U58" s="17">
        <v>64724154.490000002</v>
      </c>
      <c r="V58" s="17">
        <f t="shared" si="2"/>
        <v>1560764.34</v>
      </c>
      <c r="W58" s="17">
        <f t="shared" si="3"/>
        <v>-148519203.57999998</v>
      </c>
      <c r="X58" s="17">
        <f t="shared" si="4"/>
        <v>30.352248752691953</v>
      </c>
      <c r="Y58" s="17">
        <f t="shared" si="5"/>
        <v>-22294790.339999996</v>
      </c>
      <c r="Z58" s="17">
        <f t="shared" si="6"/>
        <v>74.379383266994282</v>
      </c>
      <c r="AA58" s="17">
        <f t="shared" si="7"/>
        <v>-11960248.329999991</v>
      </c>
      <c r="AB58" s="17">
        <f t="shared" si="8"/>
        <v>84.403284253156301</v>
      </c>
      <c r="AC58" s="17">
        <f t="shared" si="9"/>
        <v>-51121310.190000005</v>
      </c>
      <c r="AD58" s="17">
        <f t="shared" si="10"/>
        <v>55.87111646432389</v>
      </c>
    </row>
    <row r="59" spans="1:30" s="15" customFormat="1" ht="65.25" customHeight="1" x14ac:dyDescent="0.3">
      <c r="A59" s="14"/>
      <c r="B59" s="78" t="s">
        <v>4</v>
      </c>
      <c r="C59" s="78"/>
      <c r="D59" s="78"/>
      <c r="E59" s="78"/>
      <c r="F59" s="78"/>
      <c r="G59" s="78"/>
      <c r="H59" s="78"/>
      <c r="I59" s="78"/>
      <c r="J59" s="63">
        <v>453093931.97000003</v>
      </c>
      <c r="K59" s="63">
        <f>J59</f>
        <v>453093931.97000003</v>
      </c>
      <c r="L59" s="17">
        <v>1066999039.4299999</v>
      </c>
      <c r="M59" s="17">
        <v>1016038865.97</v>
      </c>
      <c r="N59" s="17">
        <f>M59</f>
        <v>1016038865.97</v>
      </c>
      <c r="O59" s="17">
        <v>546589783.13999999</v>
      </c>
      <c r="P59" s="17">
        <f>O59</f>
        <v>546589783.13999999</v>
      </c>
      <c r="Q59" s="17">
        <v>1035842157.54</v>
      </c>
      <c r="R59" s="17">
        <v>716250561.85000002</v>
      </c>
      <c r="S59" s="17">
        <v>65976986.009999998</v>
      </c>
      <c r="T59" s="17">
        <v>12276077.16</v>
      </c>
      <c r="U59" s="17">
        <v>697190397.75999999</v>
      </c>
      <c r="V59" s="17">
        <f t="shared" si="2"/>
        <v>-53700908.849999994</v>
      </c>
      <c r="W59" s="17">
        <f t="shared" si="3"/>
        <v>-338651759.77999997</v>
      </c>
      <c r="X59" s="17">
        <f t="shared" si="4"/>
        <v>67.306625115137521</v>
      </c>
      <c r="Y59" s="17">
        <f t="shared" si="5"/>
        <v>-19060164.090000033</v>
      </c>
      <c r="Z59" s="17">
        <f t="shared" si="6"/>
        <v>97.338897153424966</v>
      </c>
      <c r="AA59" s="17">
        <f t="shared" si="7"/>
        <v>150600614.62</v>
      </c>
      <c r="AB59" s="17">
        <f t="shared" si="8"/>
        <v>127.55276795604249</v>
      </c>
      <c r="AC59" s="17">
        <f t="shared" si="9"/>
        <v>244096465.78999996</v>
      </c>
      <c r="AD59" s="17">
        <f t="shared" si="10"/>
        <v>153.87325862624041</v>
      </c>
    </row>
    <row r="60" spans="1:30" s="15" customFormat="1" ht="40.5" customHeight="1" x14ac:dyDescent="0.3">
      <c r="A60" s="14"/>
      <c r="B60" s="78" t="s">
        <v>3</v>
      </c>
      <c r="C60" s="78"/>
      <c r="D60" s="78"/>
      <c r="E60" s="78"/>
      <c r="F60" s="78"/>
      <c r="G60" s="78"/>
      <c r="H60" s="78"/>
      <c r="I60" s="78"/>
      <c r="J60" s="63">
        <v>742873.95</v>
      </c>
      <c r="K60" s="63">
        <f>J60</f>
        <v>742873.95</v>
      </c>
      <c r="L60" s="17">
        <v>12583515.119999999</v>
      </c>
      <c r="M60" s="17">
        <v>11684333.98</v>
      </c>
      <c r="N60" s="17">
        <f>M60</f>
        <v>11684333.98</v>
      </c>
      <c r="O60" s="17">
        <v>588865.13</v>
      </c>
      <c r="P60" s="17">
        <f>O60</f>
        <v>588865.13</v>
      </c>
      <c r="Q60" s="17">
        <v>28017444.120000001</v>
      </c>
      <c r="R60" s="17">
        <v>18711981.879999999</v>
      </c>
      <c r="S60" s="17">
        <v>107694.86</v>
      </c>
      <c r="T60" s="17">
        <v>154832.78</v>
      </c>
      <c r="U60" s="17">
        <v>17434830.370000001</v>
      </c>
      <c r="V60" s="17">
        <f t="shared" si="2"/>
        <v>47137.919999999998</v>
      </c>
      <c r="W60" s="17">
        <f t="shared" si="3"/>
        <v>-10582613.75</v>
      </c>
      <c r="X60" s="17">
        <f t="shared" si="4"/>
        <v>62.228482710006737</v>
      </c>
      <c r="Y60" s="17">
        <f t="shared" si="5"/>
        <v>-1277151.5099999979</v>
      </c>
      <c r="Z60" s="17">
        <f t="shared" si="6"/>
        <v>93.174686047740025</v>
      </c>
      <c r="AA60" s="17">
        <f t="shared" si="7"/>
        <v>16845965.240000002</v>
      </c>
      <c r="AB60" s="17">
        <f t="shared" si="8"/>
        <v>2960.751024602187</v>
      </c>
      <c r="AC60" s="17">
        <f t="shared" si="9"/>
        <v>16691956.420000002</v>
      </c>
      <c r="AD60" s="17">
        <f t="shared" si="10"/>
        <v>2346.9432963694585</v>
      </c>
    </row>
    <row r="61" spans="1:30" s="15" customFormat="1" ht="39" customHeight="1" x14ac:dyDescent="0.3">
      <c r="A61" s="14"/>
      <c r="B61" s="78" t="s">
        <v>2</v>
      </c>
      <c r="C61" s="78"/>
      <c r="D61" s="78"/>
      <c r="E61" s="78"/>
      <c r="F61" s="78"/>
      <c r="G61" s="78"/>
      <c r="H61" s="78"/>
      <c r="I61" s="78"/>
      <c r="J61" s="60">
        <v>900734.28</v>
      </c>
      <c r="K61" s="60">
        <v>118620.28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3756237.5</v>
      </c>
      <c r="P61" s="26">
        <v>15145.1</v>
      </c>
      <c r="Q61" s="17">
        <v>860</v>
      </c>
      <c r="R61" s="17">
        <v>860</v>
      </c>
      <c r="S61" s="17">
        <v>0</v>
      </c>
      <c r="T61" s="17">
        <v>0</v>
      </c>
      <c r="U61" s="17">
        <v>2435</v>
      </c>
      <c r="V61" s="17">
        <f t="shared" si="2"/>
        <v>0</v>
      </c>
      <c r="W61" s="17">
        <f t="shared" si="3"/>
        <v>1575</v>
      </c>
      <c r="X61" s="17">
        <f t="shared" si="4"/>
        <v>283.13953488372096</v>
      </c>
      <c r="Y61" s="17">
        <f t="shared" si="5"/>
        <v>1575</v>
      </c>
      <c r="Z61" s="17">
        <f t="shared" si="6"/>
        <v>283.13953488372096</v>
      </c>
      <c r="AA61" s="17">
        <f t="shared" si="7"/>
        <v>-12710.1</v>
      </c>
      <c r="AB61" s="17">
        <f t="shared" si="8"/>
        <v>16.077807343629292</v>
      </c>
      <c r="AC61" s="17">
        <f t="shared" si="9"/>
        <v>-116185.28</v>
      </c>
      <c r="AD61" s="17">
        <f t="shared" si="10"/>
        <v>2.0527687171198719</v>
      </c>
    </row>
    <row r="62" spans="1:30" s="15" customFormat="1" ht="160.5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3">
        <v>21924</v>
      </c>
      <c r="K62" s="63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120.75" customHeight="1" x14ac:dyDescent="0.3">
      <c r="A63" s="14"/>
      <c r="B63" s="78" t="s">
        <v>0</v>
      </c>
      <c r="C63" s="78"/>
      <c r="D63" s="78"/>
      <c r="E63" s="78"/>
      <c r="F63" s="78"/>
      <c r="G63" s="78"/>
      <c r="H63" s="78"/>
      <c r="I63" s="78"/>
      <c r="J63" s="63">
        <v>-7472083.7599999998</v>
      </c>
      <c r="K63" s="63">
        <f>J63</f>
        <v>-7472083.7599999998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-3957596.72</v>
      </c>
      <c r="P63" s="17">
        <f>O63</f>
        <v>-3957596.72</v>
      </c>
      <c r="Q63" s="17">
        <v>-116938.92</v>
      </c>
      <c r="R63" s="17">
        <v>-116938.92</v>
      </c>
      <c r="S63" s="17">
        <v>0</v>
      </c>
      <c r="T63" s="17">
        <v>0</v>
      </c>
      <c r="U63" s="17">
        <v>-5482492.0700000003</v>
      </c>
      <c r="V63" s="17">
        <f t="shared" si="2"/>
        <v>0</v>
      </c>
      <c r="W63" s="17">
        <f t="shared" si="3"/>
        <v>-5365553.1500000004</v>
      </c>
      <c r="X63" s="17">
        <f t="shared" si="4"/>
        <v>4688.3382110934499</v>
      </c>
      <c r="Y63" s="17">
        <f t="shared" si="5"/>
        <v>-5365553.1500000004</v>
      </c>
      <c r="Z63" s="17">
        <f t="shared" si="6"/>
        <v>4688.3382110934499</v>
      </c>
      <c r="AA63" s="17">
        <f t="shared" si="7"/>
        <v>-1524895.35</v>
      </c>
      <c r="AB63" s="17">
        <f t="shared" si="8"/>
        <v>138.5308422733886</v>
      </c>
      <c r="AC63" s="17">
        <f t="shared" si="9"/>
        <v>1989591.6899999995</v>
      </c>
      <c r="AD63" s="17">
        <f t="shared" si="10"/>
        <v>73.373000706298299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1">
        <f t="shared" ref="J64" si="38">J56+J7</f>
        <v>831192931.59000003</v>
      </c>
      <c r="K64" s="61">
        <f t="shared" ref="K64:U64" si="39">K56+K7</f>
        <v>774638986.3569665</v>
      </c>
      <c r="L64" s="18">
        <f t="shared" si="39"/>
        <v>2135801802.4200001</v>
      </c>
      <c r="M64" s="18">
        <f t="shared" si="39"/>
        <v>2092393430.8699999</v>
      </c>
      <c r="N64" s="18">
        <f t="shared" si="39"/>
        <v>2071858415.1639752</v>
      </c>
      <c r="O64" s="18">
        <f t="shared" si="39"/>
        <v>993169634.38999999</v>
      </c>
      <c r="P64" s="18">
        <f t="shared" si="39"/>
        <v>984284507.31647098</v>
      </c>
      <c r="Q64" s="18">
        <f t="shared" si="39"/>
        <v>2065808372.8099997</v>
      </c>
      <c r="R64" s="18">
        <f t="shared" si="39"/>
        <v>1252538304.52</v>
      </c>
      <c r="S64" s="18">
        <f t="shared" ref="S64" si="40">S56+S7</f>
        <v>91071513.479999989</v>
      </c>
      <c r="T64" s="18">
        <f t="shared" si="39"/>
        <v>25791988.390000001</v>
      </c>
      <c r="U64" s="18">
        <f t="shared" si="39"/>
        <v>1182886517.3199999</v>
      </c>
      <c r="V64" s="18">
        <f t="shared" si="2"/>
        <v>-65279525.089999989</v>
      </c>
      <c r="W64" s="18">
        <f t="shared" si="3"/>
        <v>-882921855.48999977</v>
      </c>
      <c r="X64" s="18">
        <f t="shared" si="4"/>
        <v>57.260224757003378</v>
      </c>
      <c r="Y64" s="18">
        <f t="shared" si="5"/>
        <v>-69651787.200000048</v>
      </c>
      <c r="Z64" s="18">
        <f t="shared" si="6"/>
        <v>94.439149130318043</v>
      </c>
      <c r="AA64" s="18">
        <f t="shared" si="7"/>
        <v>198602010.00352895</v>
      </c>
      <c r="AB64" s="18">
        <f t="shared" si="8"/>
        <v>120.17729716634395</v>
      </c>
      <c r="AC64" s="17">
        <f t="shared" si="9"/>
        <v>408247530.96303344</v>
      </c>
      <c r="AD64" s="17">
        <f t="shared" si="10"/>
        <v>152.70165046597671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42"/>
      <c r="Y65" s="47"/>
      <c r="Z65" s="47"/>
      <c r="AA65" s="53"/>
      <c r="AB65" s="47"/>
      <c r="AC65" s="47"/>
      <c r="AD65" s="66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I1:AA2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</mergeCells>
  <pageMargins left="0.39370078740157483" right="0.39370078740157483" top="0.78740157480314965" bottom="0.39370078740157483" header="0.39370078740157483" footer="0.39370078740157483"/>
  <pageSetup paperSize="9" scale="47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2021-07-16T07:12:24Z</cp:lastPrinted>
  <dcterms:created xsi:type="dcterms:W3CDTF">2018-12-30T09:36:16Z</dcterms:created>
  <dcterms:modified xsi:type="dcterms:W3CDTF">2021-07-16T07:12:27Z</dcterms:modified>
</cp:coreProperties>
</file>